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Health\Health\"/>
    </mc:Choice>
  </mc:AlternateContent>
  <xr:revisionPtr revIDLastSave="0" documentId="8_{B31F56D4-7A38-4F77-BAC9-4817C05EA33B}" xr6:coauthVersionLast="47" xr6:coauthVersionMax="47" xr10:uidLastSave="{00000000-0000-0000-0000-000000000000}"/>
  <bookViews>
    <workbookView xWindow="-90" yWindow="-90" windowWidth="19380" windowHeight="10260" xr2:uid="{87597FA7-1D7D-4AE8-ABB6-3767301230F5}"/>
  </bookViews>
  <sheets>
    <sheet name="Table 47" sheetId="1" r:id="rId1"/>
  </sheets>
  <definedNames>
    <definedName name="_xlnm.Print_Area" localSheetId="0">'Table 47'!$A$1:$L$39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B36" i="1"/>
  <c r="L31" i="1"/>
  <c r="K31" i="1"/>
  <c r="J31" i="1"/>
  <c r="I31" i="1"/>
  <c r="H31" i="1"/>
  <c r="G31" i="1"/>
  <c r="G5" i="1" s="1"/>
  <c r="F31" i="1"/>
  <c r="E31" i="1"/>
  <c r="D31" i="1"/>
  <c r="C31" i="1"/>
  <c r="B31" i="1"/>
  <c r="L23" i="1"/>
  <c r="K23" i="1"/>
  <c r="J23" i="1"/>
  <c r="I23" i="1"/>
  <c r="H23" i="1"/>
  <c r="G23" i="1"/>
  <c r="F23" i="1"/>
  <c r="E23" i="1"/>
  <c r="D23" i="1"/>
  <c r="C23" i="1"/>
  <c r="B23" i="1"/>
  <c r="L20" i="1"/>
  <c r="K20" i="1"/>
  <c r="J20" i="1"/>
  <c r="I20" i="1"/>
  <c r="H20" i="1"/>
  <c r="G20" i="1"/>
  <c r="F20" i="1"/>
  <c r="E20" i="1"/>
  <c r="D20" i="1"/>
  <c r="C20" i="1"/>
  <c r="B20" i="1"/>
  <c r="L13" i="1"/>
  <c r="K13" i="1"/>
  <c r="J13" i="1"/>
  <c r="I13" i="1"/>
  <c r="I5" i="1" s="1"/>
  <c r="H13" i="1"/>
  <c r="G13" i="1"/>
  <c r="F13" i="1"/>
  <c r="E13" i="1"/>
  <c r="D13" i="1"/>
  <c r="C13" i="1"/>
  <c r="B13" i="1"/>
  <c r="L8" i="1"/>
  <c r="L5" i="1" s="1"/>
  <c r="K8" i="1"/>
  <c r="K5" i="1" s="1"/>
  <c r="J8" i="1"/>
  <c r="J5" i="1" s="1"/>
  <c r="I8" i="1"/>
  <c r="H8" i="1"/>
  <c r="H5" i="1" s="1"/>
  <c r="G8" i="1"/>
  <c r="F8" i="1"/>
  <c r="E8" i="1"/>
  <c r="D8" i="1"/>
  <c r="D5" i="1" s="1"/>
  <c r="C8" i="1"/>
  <c r="C5" i="1" s="1"/>
  <c r="B8" i="1"/>
  <c r="B5" i="1" s="1"/>
  <c r="F5" i="1"/>
  <c r="E5" i="1"/>
</calcChain>
</file>

<file path=xl/sharedStrings.xml><?xml version="1.0" encoding="utf-8"?>
<sst xmlns="http://schemas.openxmlformats.org/spreadsheetml/2006/main" count="54" uniqueCount="50">
  <si>
    <t>EXPANDED PROGRAMME ON IMMUNIZATION BY DISTRICTS IN KHYBER PAKHTUNKHWA FOR THE YEAR 2019-20</t>
  </si>
  <si>
    <t>Table No. 47</t>
  </si>
  <si>
    <t>( Children &amp; Women )</t>
  </si>
  <si>
    <t>(Numbers)</t>
  </si>
  <si>
    <t>District</t>
  </si>
  <si>
    <t>B.C.G</t>
  </si>
  <si>
    <t>OPV-0</t>
  </si>
  <si>
    <t>OPV/ DPT</t>
  </si>
  <si>
    <t>Measles</t>
  </si>
  <si>
    <t>Tetanus Toxoid</t>
  </si>
  <si>
    <t>T.T-1</t>
  </si>
  <si>
    <t>T.T-2</t>
  </si>
  <si>
    <t>T.T-3</t>
  </si>
  <si>
    <t>T.T-4</t>
  </si>
  <si>
    <t>T.T-5</t>
  </si>
  <si>
    <t>Khyber Pakhtunkhwa</t>
  </si>
  <si>
    <t>Abbottabad</t>
  </si>
  <si>
    <t>-</t>
  </si>
  <si>
    <t xml:space="preserve">Bajaur </t>
  </si>
  <si>
    <t>Bannu</t>
  </si>
  <si>
    <t>Battagram</t>
  </si>
  <si>
    <t>Buner</t>
  </si>
  <si>
    <t>Charsadda</t>
  </si>
  <si>
    <t>Chitral</t>
  </si>
  <si>
    <t>D.I. 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</si>
  <si>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</si>
  <si>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</si>
  <si>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</si>
  <si>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</si>
  <si>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</si>
  <si>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</si>
  <si>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</si>
  <si>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</si>
  <si>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</si>
  <si>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</si>
  <si>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</si>
  <si>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</si>
  <si>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</si>
  <si>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</si>
  <si>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</si>
  <si>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</si>
  <si>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</si>
  <si>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</si>
  <si>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</si>
  <si>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</si>
  <si>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</si>
  <si>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</si>
  <si>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</si>
  <si>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</si>
  <si>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t>Source:</t>
    </r>
    <r>
      <rPr>
        <sz val="9"/>
        <rFont val="Arial"/>
        <family val="2"/>
      </rPr>
      <t xml:space="preserve">     Director General Health Services, Khyber Pakhtunkhwa, Peshawar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</si>
</sst>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3" fontId="8" fillId="2" borderId="7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2" borderId="6" xfId="0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7" fillId="2" borderId="0" xfId="0" applyFont="1" applyFill="1"/>
  </cellXfs>
  <cellStyles count="2">
    <cellStyle name="Normal" xfId="0" builtinId="0"/>
    <cellStyle name="Normal 2" xfId="1" xr:uid="{FE0317C2-7CCA-46E3-8D75-0E99D12EB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EA26-E2C4-41E3-A44C-0088C831D194}">
  <sheetPr>
    <tabColor rgb="FF0070C0"/>
  </sheetPr>
  <dimension ref="A1:O40"/>
  <sheetViews>
    <sheetView tabSelected="1" view="pageBreakPreview" zoomScaleSheetLayoutView="100" workbookViewId="0">
      <selection sqref="A1:L1"/>
    </sheetView>
  </sheetViews>
  <sheetFormatPr defaultColWidth="9.1328125" defaultRowHeight="13" x14ac:dyDescent="0.6"/>
  <cols>
    <col min="1" max="1" width="11.26953125" style="19" customWidth="1"/>
    <col min="2" max="2" width="8.26953125" style="19" customWidth="1"/>
    <col min="3" max="3" width="7.40625" style="19" customWidth="1"/>
    <col min="4" max="5" width="7.54296875" style="19" customWidth="1"/>
    <col min="6" max="6" width="7" style="19" customWidth="1"/>
    <col min="7" max="7" width="8.1328125" style="19" customWidth="1"/>
    <col min="8" max="9" width="7" style="19" customWidth="1"/>
    <col min="10" max="10" width="6.1328125" style="19" customWidth="1"/>
    <col min="11" max="11" width="5.86328125" style="19" customWidth="1"/>
    <col min="12" max="12" width="5.26953125" style="19" customWidth="1"/>
    <col min="13" max="16384" width="9.1328125" style="19"/>
  </cols>
  <sheetData>
    <row r="1" spans="1:15" s="3" customFormat="1" ht="60" customHeight="1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s="7" customFormat="1" ht="12.95" customHeight="1" x14ac:dyDescent="0.55000000000000004">
      <c r="A2" s="4" t="s">
        <v>1</v>
      </c>
      <c r="B2" s="4"/>
      <c r="C2" s="4"/>
      <c r="D2" s="4"/>
      <c r="E2" s="5" t="s">
        <v>2</v>
      </c>
      <c r="F2" s="4"/>
      <c r="G2" s="4"/>
      <c r="H2" s="4"/>
      <c r="I2" s="4"/>
      <c r="J2" s="4"/>
      <c r="K2" s="6" t="s">
        <v>3</v>
      </c>
      <c r="L2" s="6"/>
    </row>
    <row r="3" spans="1:15" s="7" customFormat="1" ht="26.25" customHeight="1" x14ac:dyDescent="0.55000000000000004">
      <c r="A3" s="8" t="s">
        <v>4</v>
      </c>
      <c r="B3" s="8" t="s">
        <v>5</v>
      </c>
      <c r="C3" s="8" t="s">
        <v>6</v>
      </c>
      <c r="D3" s="9" t="s">
        <v>7</v>
      </c>
      <c r="E3" s="9"/>
      <c r="F3" s="10"/>
      <c r="G3" s="11" t="s">
        <v>8</v>
      </c>
      <c r="H3" s="8" t="s">
        <v>9</v>
      </c>
      <c r="I3" s="8"/>
      <c r="J3" s="8"/>
      <c r="K3" s="8"/>
      <c r="L3" s="8"/>
    </row>
    <row r="4" spans="1:15" s="7" customFormat="1" ht="26.25" customHeight="1" x14ac:dyDescent="0.55000000000000004">
      <c r="A4" s="8"/>
      <c r="B4" s="8"/>
      <c r="C4" s="8"/>
      <c r="D4" s="12">
        <v>1</v>
      </c>
      <c r="E4" s="13">
        <v>2</v>
      </c>
      <c r="F4" s="13">
        <v>3</v>
      </c>
      <c r="G4" s="14"/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</row>
    <row r="5" spans="1:15" s="7" customFormat="1" ht="25.5" customHeight="1" x14ac:dyDescent="0.55000000000000004">
      <c r="A5" s="15" t="s">
        <v>15</v>
      </c>
      <c r="B5" s="16">
        <f>SUM(B6:B37)</f>
        <v>1085944</v>
      </c>
      <c r="C5" s="16">
        <f t="shared" ref="C5:L5" si="0">SUM(C6:C37)</f>
        <v>894588</v>
      </c>
      <c r="D5" s="16">
        <f t="shared" si="0"/>
        <v>1071039</v>
      </c>
      <c r="E5" s="16">
        <f t="shared" si="0"/>
        <v>951735</v>
      </c>
      <c r="F5" s="16">
        <f t="shared" si="0"/>
        <v>910121</v>
      </c>
      <c r="G5" s="16">
        <f t="shared" si="0"/>
        <v>1037331</v>
      </c>
      <c r="H5" s="16">
        <f t="shared" si="0"/>
        <v>727763</v>
      </c>
      <c r="I5" s="16">
        <f t="shared" si="0"/>
        <v>568301</v>
      </c>
      <c r="J5" s="16">
        <f t="shared" si="0"/>
        <v>61120</v>
      </c>
      <c r="K5" s="16">
        <f t="shared" si="0"/>
        <v>17092</v>
      </c>
      <c r="L5" s="16">
        <f t="shared" si="0"/>
        <v>7847</v>
      </c>
    </row>
    <row r="6" spans="1:15" ht="16.5" customHeight="1" x14ac:dyDescent="0.6">
      <c r="A6" s="17" t="s">
        <v>16</v>
      </c>
      <c r="B6" s="18">
        <v>45490</v>
      </c>
      <c r="C6" s="18">
        <v>42737</v>
      </c>
      <c r="D6" s="18">
        <v>40385</v>
      </c>
      <c r="E6" s="18">
        <v>37571</v>
      </c>
      <c r="F6" s="18">
        <v>36493</v>
      </c>
      <c r="G6" s="18">
        <v>36641</v>
      </c>
      <c r="H6" s="18">
        <v>30960</v>
      </c>
      <c r="I6" s="18">
        <v>26524</v>
      </c>
      <c r="J6" s="18">
        <v>3</v>
      </c>
      <c r="K6" s="18" t="s">
        <v>17</v>
      </c>
      <c r="L6" s="18">
        <v>7</v>
      </c>
    </row>
    <row r="7" spans="1:15" ht="16.5" customHeight="1" x14ac:dyDescent="0.6">
      <c r="A7" s="20" t="s">
        <v>18</v>
      </c>
      <c r="B7" s="21">
        <v>41626</v>
      </c>
      <c r="C7" s="21">
        <v>29615</v>
      </c>
      <c r="D7" s="21">
        <v>39038</v>
      </c>
      <c r="E7" s="21">
        <v>36475</v>
      </c>
      <c r="F7" s="21">
        <v>35490</v>
      </c>
      <c r="G7" s="21">
        <v>66224</v>
      </c>
      <c r="H7" s="21">
        <v>26222</v>
      </c>
      <c r="I7" s="21">
        <v>19886</v>
      </c>
      <c r="J7" s="21">
        <v>5392</v>
      </c>
      <c r="K7" s="21">
        <v>756</v>
      </c>
      <c r="L7" s="21">
        <v>135</v>
      </c>
      <c r="M7" s="7"/>
      <c r="N7" s="7"/>
      <c r="O7" s="7"/>
    </row>
    <row r="8" spans="1:15" ht="16.5" customHeight="1" x14ac:dyDescent="0.6">
      <c r="A8" s="17" t="s">
        <v>19</v>
      </c>
      <c r="B8" s="18">
        <f>37621+5943</f>
        <v>43564</v>
      </c>
      <c r="C8" s="18">
        <f>13579+3197</f>
        <v>16776</v>
      </c>
      <c r="D8" s="18">
        <f>38621+8117</f>
        <v>46738</v>
      </c>
      <c r="E8" s="18">
        <f>32192+6536</f>
        <v>38728</v>
      </c>
      <c r="F8" s="18">
        <f>29960+5628</f>
        <v>35588</v>
      </c>
      <c r="G8" s="18">
        <f>36236+5711+3806</f>
        <v>45753</v>
      </c>
      <c r="H8" s="18">
        <f>24916+2873</f>
        <v>27789</v>
      </c>
      <c r="I8" s="18">
        <f>17288+2235</f>
        <v>19523</v>
      </c>
      <c r="J8" s="18">
        <f>1954+960</f>
        <v>2914</v>
      </c>
      <c r="K8" s="18">
        <f>612+575</f>
        <v>1187</v>
      </c>
      <c r="L8" s="18">
        <f>275+267</f>
        <v>542</v>
      </c>
    </row>
    <row r="9" spans="1:15" ht="16.5" customHeight="1" x14ac:dyDescent="0.6">
      <c r="A9" s="17" t="s">
        <v>20</v>
      </c>
      <c r="B9" s="18">
        <v>13621</v>
      </c>
      <c r="C9" s="18">
        <v>6936</v>
      </c>
      <c r="D9" s="18">
        <v>13397</v>
      </c>
      <c r="E9" s="18">
        <v>12242</v>
      </c>
      <c r="F9" s="18">
        <v>12066</v>
      </c>
      <c r="G9" s="18">
        <v>12196</v>
      </c>
      <c r="H9" s="18">
        <v>9591</v>
      </c>
      <c r="I9" s="18">
        <v>6224</v>
      </c>
      <c r="J9" s="18">
        <v>5</v>
      </c>
      <c r="K9" s="18" t="s">
        <v>17</v>
      </c>
      <c r="L9" s="18" t="s">
        <v>17</v>
      </c>
    </row>
    <row r="10" spans="1:15" ht="16.5" customHeight="1" x14ac:dyDescent="0.6">
      <c r="A10" s="17" t="s">
        <v>21</v>
      </c>
      <c r="B10" s="18">
        <v>28995</v>
      </c>
      <c r="C10" s="18">
        <v>24879</v>
      </c>
      <c r="D10" s="18">
        <v>28431</v>
      </c>
      <c r="E10" s="18">
        <v>25681</v>
      </c>
      <c r="F10" s="18">
        <v>24791</v>
      </c>
      <c r="G10" s="18">
        <v>25052</v>
      </c>
      <c r="H10" s="18">
        <v>21489</v>
      </c>
      <c r="I10" s="18">
        <v>17905</v>
      </c>
      <c r="J10" s="18">
        <v>1385</v>
      </c>
      <c r="K10" s="18">
        <v>511</v>
      </c>
      <c r="L10" s="18">
        <v>267</v>
      </c>
    </row>
    <row r="11" spans="1:15" ht="16.5" customHeight="1" x14ac:dyDescent="0.6">
      <c r="A11" s="17" t="s">
        <v>22</v>
      </c>
      <c r="B11" s="18">
        <v>53030</v>
      </c>
      <c r="C11" s="18">
        <v>53165</v>
      </c>
      <c r="D11" s="18">
        <v>49718</v>
      </c>
      <c r="E11" s="18">
        <v>42787</v>
      </c>
      <c r="F11" s="18">
        <v>41590</v>
      </c>
      <c r="G11" s="18">
        <v>43519</v>
      </c>
      <c r="H11" s="18">
        <v>34567</v>
      </c>
      <c r="I11" s="18">
        <v>27012</v>
      </c>
      <c r="J11" s="18">
        <v>4654</v>
      </c>
      <c r="K11" s="18">
        <v>1709</v>
      </c>
      <c r="L11" s="18">
        <v>949</v>
      </c>
    </row>
    <row r="12" spans="1:15" ht="16.5" customHeight="1" x14ac:dyDescent="0.6">
      <c r="A12" s="17" t="s">
        <v>23</v>
      </c>
      <c r="B12" s="18">
        <v>12689</v>
      </c>
      <c r="C12" s="18">
        <v>11153</v>
      </c>
      <c r="D12" s="18">
        <v>12619</v>
      </c>
      <c r="E12" s="18">
        <v>11729</v>
      </c>
      <c r="F12" s="18">
        <v>11454</v>
      </c>
      <c r="G12" s="18">
        <v>12134</v>
      </c>
      <c r="H12" s="18">
        <v>9653</v>
      </c>
      <c r="I12" s="18">
        <v>8099</v>
      </c>
      <c r="J12" s="18">
        <v>336</v>
      </c>
      <c r="K12" s="18">
        <v>45</v>
      </c>
      <c r="L12" s="18">
        <v>32</v>
      </c>
    </row>
    <row r="13" spans="1:15" ht="16.5" customHeight="1" x14ac:dyDescent="0.6">
      <c r="A13" s="17" t="s">
        <v>24</v>
      </c>
      <c r="B13" s="18">
        <f>46729+2517</f>
        <v>49246</v>
      </c>
      <c r="C13" s="18">
        <f>36718+1056</f>
        <v>37774</v>
      </c>
      <c r="D13" s="18">
        <f>46298+2062</f>
        <v>48360</v>
      </c>
      <c r="E13" s="18">
        <f>42599+1597</f>
        <v>44196</v>
      </c>
      <c r="F13" s="18">
        <f>42463+1424</f>
        <v>43887</v>
      </c>
      <c r="G13" s="18">
        <f>44310+1711+679</f>
        <v>46700</v>
      </c>
      <c r="H13" s="18">
        <f>39790+841</f>
        <v>40631</v>
      </c>
      <c r="I13" s="18">
        <f>33393+447</f>
        <v>33840</v>
      </c>
      <c r="J13" s="18">
        <f>654+141</f>
        <v>795</v>
      </c>
      <c r="K13" s="18">
        <f>78+23</f>
        <v>101</v>
      </c>
      <c r="L13" s="18">
        <f>17+2</f>
        <v>19</v>
      </c>
    </row>
    <row r="14" spans="1:15" ht="16.5" customHeight="1" x14ac:dyDescent="0.6">
      <c r="A14" s="17" t="s">
        <v>25</v>
      </c>
      <c r="B14" s="18">
        <v>42881</v>
      </c>
      <c r="C14" s="18">
        <v>42863</v>
      </c>
      <c r="D14" s="18">
        <v>41474</v>
      </c>
      <c r="E14" s="18">
        <v>38367</v>
      </c>
      <c r="F14" s="18">
        <v>36801</v>
      </c>
      <c r="G14" s="18">
        <v>35442</v>
      </c>
      <c r="H14" s="18">
        <v>30121</v>
      </c>
      <c r="I14" s="18">
        <v>24304</v>
      </c>
      <c r="J14" s="18">
        <v>4122</v>
      </c>
      <c r="K14" s="18">
        <v>1301</v>
      </c>
      <c r="L14" s="18">
        <v>585</v>
      </c>
    </row>
    <row r="15" spans="1:15" ht="16.5" customHeight="1" x14ac:dyDescent="0.6">
      <c r="A15" s="17" t="s">
        <v>26</v>
      </c>
      <c r="B15" s="18">
        <v>35709</v>
      </c>
      <c r="C15" s="18">
        <v>29708</v>
      </c>
      <c r="D15" s="18">
        <v>33758</v>
      </c>
      <c r="E15" s="18">
        <v>30304</v>
      </c>
      <c r="F15" s="18">
        <v>28635</v>
      </c>
      <c r="G15" s="18">
        <v>28474</v>
      </c>
      <c r="H15" s="18">
        <v>26892</v>
      </c>
      <c r="I15" s="18">
        <v>20878</v>
      </c>
      <c r="J15" s="18">
        <v>1813</v>
      </c>
      <c r="K15" s="18">
        <v>16</v>
      </c>
      <c r="L15" s="18" t="s">
        <v>17</v>
      </c>
    </row>
    <row r="16" spans="1:15" ht="16.5" customHeight="1" x14ac:dyDescent="0.6">
      <c r="A16" s="17" t="s">
        <v>27</v>
      </c>
      <c r="B16" s="18">
        <v>14406</v>
      </c>
      <c r="C16" s="18">
        <v>6137</v>
      </c>
      <c r="D16" s="18">
        <v>14788</v>
      </c>
      <c r="E16" s="18">
        <v>13644</v>
      </c>
      <c r="F16" s="18">
        <v>12175</v>
      </c>
      <c r="G16" s="18">
        <v>12593</v>
      </c>
      <c r="H16" s="18">
        <v>10848</v>
      </c>
      <c r="I16" s="18">
        <v>6793</v>
      </c>
      <c r="J16" s="18">
        <v>613</v>
      </c>
      <c r="K16" s="18">
        <v>291</v>
      </c>
      <c r="L16" s="18">
        <v>120</v>
      </c>
    </row>
    <row r="17" spans="1:15" ht="16.5" customHeight="1" x14ac:dyDescent="0.6">
      <c r="A17" s="17" t="s">
        <v>28</v>
      </c>
      <c r="B17" s="18">
        <v>29957</v>
      </c>
      <c r="C17" s="18">
        <v>29288</v>
      </c>
      <c r="D17" s="18">
        <v>31054</v>
      </c>
      <c r="E17" s="18">
        <v>28286</v>
      </c>
      <c r="F17" s="18">
        <v>27120</v>
      </c>
      <c r="G17" s="18">
        <v>28221</v>
      </c>
      <c r="H17" s="18">
        <v>24714</v>
      </c>
      <c r="I17" s="18">
        <v>21001</v>
      </c>
      <c r="J17" s="18">
        <v>1003</v>
      </c>
      <c r="K17" s="18">
        <v>236</v>
      </c>
      <c r="L17" s="18">
        <v>59</v>
      </c>
    </row>
    <row r="18" spans="1:15" ht="16.5" customHeight="1" x14ac:dyDescent="0.6">
      <c r="A18" s="17" t="s">
        <v>29</v>
      </c>
      <c r="B18" s="18">
        <v>19176</v>
      </c>
      <c r="C18" s="18">
        <v>10739</v>
      </c>
      <c r="D18" s="18">
        <v>18404</v>
      </c>
      <c r="E18" s="18">
        <v>15272</v>
      </c>
      <c r="F18" s="18">
        <v>12486</v>
      </c>
      <c r="G18" s="18">
        <v>15446</v>
      </c>
      <c r="H18" s="18">
        <v>8083</v>
      </c>
      <c r="I18" s="18">
        <v>5462</v>
      </c>
      <c r="J18" s="18">
        <v>745</v>
      </c>
      <c r="K18" s="18">
        <v>87</v>
      </c>
      <c r="L18" s="18">
        <v>9</v>
      </c>
    </row>
    <row r="19" spans="1:15" ht="16.5" customHeight="1" x14ac:dyDescent="0.6">
      <c r="A19" s="20" t="s">
        <v>30</v>
      </c>
      <c r="B19" s="21">
        <v>28330</v>
      </c>
      <c r="C19" s="21">
        <v>22461</v>
      </c>
      <c r="D19" s="21">
        <v>26182</v>
      </c>
      <c r="E19" s="21">
        <v>21866</v>
      </c>
      <c r="F19" s="21">
        <v>19128</v>
      </c>
      <c r="G19" s="21">
        <v>30159</v>
      </c>
      <c r="H19" s="21">
        <v>21522</v>
      </c>
      <c r="I19" s="21">
        <v>15592</v>
      </c>
      <c r="J19" s="21">
        <v>2089</v>
      </c>
      <c r="K19" s="21">
        <v>251</v>
      </c>
      <c r="L19" s="21">
        <v>78</v>
      </c>
    </row>
    <row r="20" spans="1:15" ht="16.5" customHeight="1" x14ac:dyDescent="0.6">
      <c r="A20" s="17" t="s">
        <v>31</v>
      </c>
      <c r="B20" s="18">
        <f>33990+3127</f>
        <v>37117</v>
      </c>
      <c r="C20" s="18">
        <f>26157+3127</f>
        <v>29284</v>
      </c>
      <c r="D20" s="18">
        <f>31563+2740</f>
        <v>34303</v>
      </c>
      <c r="E20" s="18">
        <f>27963+2251</f>
        <v>30214</v>
      </c>
      <c r="F20" s="18">
        <f>26085+2298</f>
        <v>28383</v>
      </c>
      <c r="G20" s="18">
        <f>26469+2244+1418</f>
        <v>30131</v>
      </c>
      <c r="H20" s="18">
        <f>20329+2572</f>
        <v>22901</v>
      </c>
      <c r="I20" s="18">
        <f>14940+1837</f>
        <v>16777</v>
      </c>
      <c r="J20" s="18">
        <f>671+327</f>
        <v>998</v>
      </c>
      <c r="K20" s="18">
        <f>223+61</f>
        <v>284</v>
      </c>
      <c r="L20" s="18">
        <f>112+20</f>
        <v>132</v>
      </c>
    </row>
    <row r="21" spans="1:15" ht="16.5" customHeight="1" x14ac:dyDescent="0.6">
      <c r="A21" s="17" t="s">
        <v>32</v>
      </c>
      <c r="B21" s="18">
        <v>15882</v>
      </c>
      <c r="C21" s="18">
        <v>9177</v>
      </c>
      <c r="D21" s="18">
        <v>16350</v>
      </c>
      <c r="E21" s="18">
        <v>14121</v>
      </c>
      <c r="F21" s="18">
        <v>12337</v>
      </c>
      <c r="G21" s="18">
        <v>12332</v>
      </c>
      <c r="H21" s="18">
        <v>5575</v>
      </c>
      <c r="I21" s="18">
        <v>3114</v>
      </c>
      <c r="J21" s="18">
        <v>343</v>
      </c>
      <c r="K21" s="18">
        <v>13</v>
      </c>
      <c r="L21" s="18">
        <v>10</v>
      </c>
    </row>
    <row r="22" spans="1:15" ht="16.5" customHeight="1" x14ac:dyDescent="0.6">
      <c r="A22" s="20" t="s">
        <v>33</v>
      </c>
      <c r="B22" s="21">
        <v>15466</v>
      </c>
      <c r="C22" s="21">
        <v>11558</v>
      </c>
      <c r="D22" s="21">
        <v>16040</v>
      </c>
      <c r="E22" s="21">
        <v>14925</v>
      </c>
      <c r="F22" s="21">
        <v>13874</v>
      </c>
      <c r="G22" s="21">
        <v>24165</v>
      </c>
      <c r="H22" s="21">
        <v>16353</v>
      </c>
      <c r="I22" s="21">
        <v>14146</v>
      </c>
      <c r="J22" s="21">
        <v>6361</v>
      </c>
      <c r="K22" s="21">
        <v>2279</v>
      </c>
      <c r="L22" s="21">
        <v>1049</v>
      </c>
      <c r="M22" s="7"/>
      <c r="N22" s="7"/>
      <c r="O22" s="7"/>
    </row>
    <row r="23" spans="1:15" ht="16.5" customHeight="1" x14ac:dyDescent="0.6">
      <c r="A23" s="17" t="s">
        <v>34</v>
      </c>
      <c r="B23" s="18">
        <f>26967+1209</f>
        <v>28176</v>
      </c>
      <c r="C23" s="18">
        <f>7307+398</f>
        <v>7705</v>
      </c>
      <c r="D23" s="18">
        <f>28940+1736</f>
        <v>30676</v>
      </c>
      <c r="E23" s="18">
        <f>23804+1709</f>
        <v>25513</v>
      </c>
      <c r="F23" s="18">
        <f>21420+1787</f>
        <v>23207</v>
      </c>
      <c r="G23" s="18">
        <f>48111+2038+1502</f>
        <v>51651</v>
      </c>
      <c r="H23" s="18">
        <f>17232+1522</f>
        <v>18754</v>
      </c>
      <c r="I23" s="18">
        <f>10412+1279</f>
        <v>11691</v>
      </c>
      <c r="J23" s="18">
        <f>1197+138</f>
        <v>1335</v>
      </c>
      <c r="K23" s="18">
        <f>93+23</f>
        <v>116</v>
      </c>
      <c r="L23" s="18">
        <f>24+6</f>
        <v>30</v>
      </c>
    </row>
    <row r="24" spans="1:15" ht="16.5" customHeight="1" x14ac:dyDescent="0.6">
      <c r="A24" s="17" t="s">
        <v>35</v>
      </c>
      <c r="B24" s="18">
        <v>25456</v>
      </c>
      <c r="C24" s="18">
        <v>25310</v>
      </c>
      <c r="D24" s="18">
        <v>24372</v>
      </c>
      <c r="E24" s="18">
        <v>22651</v>
      </c>
      <c r="F24" s="18">
        <v>22230</v>
      </c>
      <c r="G24" s="18">
        <v>23031</v>
      </c>
      <c r="H24" s="18">
        <v>20427</v>
      </c>
      <c r="I24" s="18">
        <v>16919</v>
      </c>
      <c r="J24" s="18">
        <v>412</v>
      </c>
      <c r="K24" s="18">
        <v>18</v>
      </c>
      <c r="L24" s="18">
        <v>18</v>
      </c>
    </row>
    <row r="25" spans="1:15" ht="16.5" customHeight="1" x14ac:dyDescent="0.6">
      <c r="A25" s="17" t="s">
        <v>36</v>
      </c>
      <c r="B25" s="18">
        <v>50215</v>
      </c>
      <c r="C25" s="18">
        <v>42527</v>
      </c>
      <c r="D25" s="18">
        <v>48370</v>
      </c>
      <c r="E25" s="18">
        <v>44575</v>
      </c>
      <c r="F25" s="18">
        <v>43842</v>
      </c>
      <c r="G25" s="18">
        <v>42993</v>
      </c>
      <c r="H25" s="18">
        <v>31292</v>
      </c>
      <c r="I25" s="18">
        <v>24125</v>
      </c>
      <c r="J25" s="18">
        <v>1175</v>
      </c>
      <c r="K25" s="18">
        <v>348</v>
      </c>
      <c r="L25" s="18">
        <v>160</v>
      </c>
    </row>
    <row r="26" spans="1:15" ht="16.5" customHeight="1" x14ac:dyDescent="0.6">
      <c r="A26" s="17" t="s">
        <v>37</v>
      </c>
      <c r="B26" s="18">
        <v>76914</v>
      </c>
      <c r="C26" s="18">
        <v>75985</v>
      </c>
      <c r="D26" s="18">
        <v>73552</v>
      </c>
      <c r="E26" s="18">
        <v>64510</v>
      </c>
      <c r="F26" s="18">
        <v>62974</v>
      </c>
      <c r="G26" s="18">
        <v>66100</v>
      </c>
      <c r="H26" s="18">
        <v>55709</v>
      </c>
      <c r="I26" s="18">
        <v>44219</v>
      </c>
      <c r="J26" s="18">
        <v>2256</v>
      </c>
      <c r="K26" s="18">
        <v>379</v>
      </c>
      <c r="L26" s="18">
        <v>88</v>
      </c>
    </row>
    <row r="27" spans="1:15" ht="16.5" customHeight="1" x14ac:dyDescent="0.6">
      <c r="A27" s="20" t="s">
        <v>38</v>
      </c>
      <c r="B27" s="21">
        <v>12798</v>
      </c>
      <c r="C27" s="21">
        <v>8751</v>
      </c>
      <c r="D27" s="21">
        <v>16365</v>
      </c>
      <c r="E27" s="21">
        <v>13320</v>
      </c>
      <c r="F27" s="21">
        <v>11737</v>
      </c>
      <c r="G27" s="21">
        <v>15217</v>
      </c>
      <c r="H27" s="21">
        <v>9248</v>
      </c>
      <c r="I27" s="21">
        <v>7077</v>
      </c>
      <c r="J27" s="21">
        <v>1478</v>
      </c>
      <c r="K27" s="21">
        <v>10</v>
      </c>
      <c r="L27" s="21" t="s">
        <v>17</v>
      </c>
    </row>
    <row r="28" spans="1:15" ht="16.5" customHeight="1" x14ac:dyDescent="0.6">
      <c r="A28" s="20" t="s">
        <v>39</v>
      </c>
      <c r="B28" s="21">
        <v>10695</v>
      </c>
      <c r="C28" s="21">
        <v>9304</v>
      </c>
      <c r="D28" s="21">
        <v>11347</v>
      </c>
      <c r="E28" s="21">
        <v>9419</v>
      </c>
      <c r="F28" s="21">
        <v>8288</v>
      </c>
      <c r="G28" s="21">
        <v>13830</v>
      </c>
      <c r="H28" s="21">
        <v>6004</v>
      </c>
      <c r="I28" s="21">
        <v>3972</v>
      </c>
      <c r="J28" s="21">
        <v>1440</v>
      </c>
      <c r="K28" s="21">
        <v>465</v>
      </c>
      <c r="L28" s="21">
        <v>193</v>
      </c>
    </row>
    <row r="29" spans="1:15" ht="16.5" customHeight="1" x14ac:dyDescent="0.6">
      <c r="A29" s="17" t="s">
        <v>40</v>
      </c>
      <c r="B29" s="18">
        <v>50097</v>
      </c>
      <c r="C29" s="18">
        <v>48091</v>
      </c>
      <c r="D29" s="18">
        <v>48501</v>
      </c>
      <c r="E29" s="18">
        <v>43339</v>
      </c>
      <c r="F29" s="18">
        <v>42736</v>
      </c>
      <c r="G29" s="18">
        <v>44163</v>
      </c>
      <c r="H29" s="18">
        <v>29060</v>
      </c>
      <c r="I29" s="18">
        <v>24104</v>
      </c>
      <c r="J29" s="18">
        <v>4361</v>
      </c>
      <c r="K29" s="18">
        <v>1911</v>
      </c>
      <c r="L29" s="18">
        <v>1114</v>
      </c>
    </row>
    <row r="30" spans="1:15" s="7" customFormat="1" ht="16.5" customHeight="1" x14ac:dyDescent="0.6">
      <c r="A30" s="20" t="s">
        <v>41</v>
      </c>
      <c r="B30" s="21">
        <v>5050</v>
      </c>
      <c r="C30" s="21">
        <v>1276</v>
      </c>
      <c r="D30" s="21">
        <v>7357</v>
      </c>
      <c r="E30" s="21">
        <v>6055</v>
      </c>
      <c r="F30" s="21">
        <v>5650</v>
      </c>
      <c r="G30" s="21">
        <v>7519</v>
      </c>
      <c r="H30" s="21">
        <v>4234</v>
      </c>
      <c r="I30" s="21">
        <v>3152</v>
      </c>
      <c r="J30" s="21">
        <v>961</v>
      </c>
      <c r="K30" s="21">
        <v>326</v>
      </c>
      <c r="L30" s="21">
        <v>229</v>
      </c>
      <c r="M30" s="19"/>
      <c r="N30" s="19"/>
      <c r="O30" s="19"/>
    </row>
    <row r="31" spans="1:15" s="7" customFormat="1" ht="16.5" customHeight="1" x14ac:dyDescent="0.6">
      <c r="A31" s="22" t="s">
        <v>42</v>
      </c>
      <c r="B31" s="23">
        <f>115564+1771</f>
        <v>117335</v>
      </c>
      <c r="C31" s="23">
        <f>108887+1430</f>
        <v>110317</v>
      </c>
      <c r="D31" s="23">
        <f>119831+1864</f>
        <v>121695</v>
      </c>
      <c r="E31" s="23">
        <f>103697+1721</f>
        <v>105418</v>
      </c>
      <c r="F31" s="23">
        <f>97957+1760</f>
        <v>99717</v>
      </c>
      <c r="G31" s="23">
        <f>103938+1721+1451</f>
        <v>107110</v>
      </c>
      <c r="H31" s="23">
        <f>62218+1085</f>
        <v>63303</v>
      </c>
      <c r="I31" s="23">
        <f>46052+871</f>
        <v>46923</v>
      </c>
      <c r="J31" s="23">
        <f>7516+222</f>
        <v>7738</v>
      </c>
      <c r="K31" s="23">
        <f>2759+42</f>
        <v>2801</v>
      </c>
      <c r="L31" s="23">
        <f>1434+6</f>
        <v>1440</v>
      </c>
      <c r="M31" s="19"/>
      <c r="N31" s="19"/>
      <c r="O31" s="19"/>
    </row>
    <row r="32" spans="1:15" ht="16.5" customHeight="1" x14ac:dyDescent="0.6">
      <c r="A32" s="22" t="s">
        <v>43</v>
      </c>
      <c r="B32" s="23">
        <v>23986</v>
      </c>
      <c r="C32" s="23">
        <v>10527</v>
      </c>
      <c r="D32" s="23">
        <v>23621</v>
      </c>
      <c r="E32" s="23">
        <v>20941</v>
      </c>
      <c r="F32" s="23">
        <v>20374</v>
      </c>
      <c r="G32" s="23">
        <v>20925</v>
      </c>
      <c r="H32" s="23">
        <v>13000</v>
      </c>
      <c r="I32" s="23">
        <v>8265</v>
      </c>
      <c r="J32" s="23">
        <v>1155</v>
      </c>
      <c r="K32" s="23">
        <v>159</v>
      </c>
      <c r="L32" s="23">
        <v>72</v>
      </c>
    </row>
    <row r="33" spans="1:15" s="7" customFormat="1" ht="16.5" customHeight="1" x14ac:dyDescent="0.6">
      <c r="A33" s="24" t="s">
        <v>44</v>
      </c>
      <c r="B33" s="25">
        <v>5371</v>
      </c>
      <c r="C33" s="25">
        <v>1735</v>
      </c>
      <c r="D33" s="25">
        <v>7547</v>
      </c>
      <c r="E33" s="25">
        <v>4871</v>
      </c>
      <c r="F33" s="25">
        <v>3672</v>
      </c>
      <c r="G33" s="25">
        <v>5570</v>
      </c>
      <c r="H33" s="25">
        <v>5125</v>
      </c>
      <c r="I33" s="25">
        <v>2267</v>
      </c>
      <c r="J33" s="25">
        <v>409</v>
      </c>
      <c r="K33" s="25">
        <v>83</v>
      </c>
      <c r="L33" s="25">
        <v>38</v>
      </c>
      <c r="M33" s="19"/>
      <c r="N33" s="19"/>
      <c r="O33" s="19"/>
    </row>
    <row r="34" spans="1:15" ht="16.5" customHeight="1" x14ac:dyDescent="0.6">
      <c r="A34" s="22" t="s">
        <v>45</v>
      </c>
      <c r="B34" s="23">
        <v>54936</v>
      </c>
      <c r="C34" s="23">
        <v>54556</v>
      </c>
      <c r="D34" s="23">
        <v>51367</v>
      </c>
      <c r="E34" s="23">
        <v>46366</v>
      </c>
      <c r="F34" s="23">
        <v>45830</v>
      </c>
      <c r="G34" s="23">
        <v>48144</v>
      </c>
      <c r="H34" s="23">
        <v>32996</v>
      </c>
      <c r="I34" s="23">
        <v>27575</v>
      </c>
      <c r="J34" s="23">
        <v>3097</v>
      </c>
      <c r="K34" s="23">
        <v>891</v>
      </c>
      <c r="L34" s="23">
        <v>348</v>
      </c>
    </row>
    <row r="35" spans="1:15" ht="16.5" customHeight="1" x14ac:dyDescent="0.6">
      <c r="A35" s="22" t="s">
        <v>46</v>
      </c>
      <c r="B35" s="23">
        <v>76285</v>
      </c>
      <c r="C35" s="23">
        <v>75327</v>
      </c>
      <c r="D35" s="23">
        <v>74484</v>
      </c>
      <c r="E35" s="23">
        <v>70379</v>
      </c>
      <c r="F35" s="23">
        <v>70201</v>
      </c>
      <c r="G35" s="23">
        <v>66509</v>
      </c>
      <c r="H35" s="23">
        <v>58720</v>
      </c>
      <c r="I35" s="23">
        <v>52219</v>
      </c>
      <c r="J35" s="23">
        <v>333</v>
      </c>
      <c r="K35" s="23">
        <v>16</v>
      </c>
      <c r="L35" s="23">
        <v>3</v>
      </c>
    </row>
    <row r="36" spans="1:15" ht="16.5" customHeight="1" x14ac:dyDescent="0.6">
      <c r="A36" s="22" t="s">
        <v>47</v>
      </c>
      <c r="B36" s="23">
        <f>13794+2390</f>
        <v>16184</v>
      </c>
      <c r="C36" s="23">
        <f>7700+407</f>
        <v>8107</v>
      </c>
      <c r="D36" s="23">
        <f>13078+2386</f>
        <v>15464</v>
      </c>
      <c r="E36" s="23">
        <f>11272+2124</f>
        <v>13396</v>
      </c>
      <c r="F36" s="23">
        <f>11010+2093</f>
        <v>13103</v>
      </c>
      <c r="G36" s="23">
        <f>12004+2032+1421</f>
        <v>15457</v>
      </c>
      <c r="H36" s="23">
        <f>9394+1943</f>
        <v>11337</v>
      </c>
      <c r="I36" s="23">
        <f>6934+1462</f>
        <v>8396</v>
      </c>
      <c r="J36" s="23">
        <f>1058+283</f>
        <v>1341</v>
      </c>
      <c r="K36" s="23">
        <f>414+75</f>
        <v>489</v>
      </c>
      <c r="L36" s="23">
        <f>97+20</f>
        <v>117</v>
      </c>
    </row>
    <row r="37" spans="1:15" ht="16.5" customHeight="1" x14ac:dyDescent="0.6">
      <c r="A37" s="22" t="s">
        <v>48</v>
      </c>
      <c r="B37" s="23">
        <v>5261</v>
      </c>
      <c r="C37" s="23">
        <v>820</v>
      </c>
      <c r="D37" s="23">
        <v>5282</v>
      </c>
      <c r="E37" s="23">
        <v>4574</v>
      </c>
      <c r="F37" s="23">
        <v>4262</v>
      </c>
      <c r="G37" s="23">
        <v>3930</v>
      </c>
      <c r="H37" s="23">
        <v>643</v>
      </c>
      <c r="I37" s="23">
        <v>317</v>
      </c>
      <c r="J37" s="23">
        <v>58</v>
      </c>
      <c r="K37" s="23">
        <v>13</v>
      </c>
      <c r="L37" s="23">
        <v>4</v>
      </c>
      <c r="M37" s="7"/>
      <c r="N37" s="7"/>
      <c r="O37" s="7"/>
    </row>
    <row r="38" spans="1:15" s="7" customFormat="1" ht="12.95" customHeight="1" x14ac:dyDescent="0.55000000000000004">
      <c r="A38" s="26"/>
      <c r="B38" s="27"/>
      <c r="C38" s="27"/>
      <c r="D38" s="27"/>
      <c r="E38" s="27"/>
      <c r="F38" s="27"/>
      <c r="G38" s="26"/>
      <c r="H38" s="27"/>
      <c r="I38" s="27"/>
      <c r="J38" s="27"/>
      <c r="K38" s="27"/>
      <c r="L38" s="27"/>
    </row>
    <row r="39" spans="1:15" s="7" customFormat="1" ht="12" x14ac:dyDescent="0.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 t="s">
        <v>49</v>
      </c>
    </row>
    <row r="40" spans="1:15" x14ac:dyDescent="0.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</sheetData>
  <mergeCells count="8">
    <mergeCell ref="A1:L1"/>
    <mergeCell ref="K2:L2"/>
    <mergeCell ref="A3:A4"/>
    <mergeCell ref="B3:B4"/>
    <mergeCell ref="C3:C4"/>
    <mergeCell ref="D3:F3"/>
    <mergeCell ref="G3:G4"/>
    <mergeCell ref="H3:L3"/>
  </mergeCells>
  <printOptions horizontalCentered="1"/>
  <pageMargins left="0.62992125984252001" right="0.62992125984252001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2022-07-28T07:07:30Z</dcterms:created>
  <dcterms:modified xsi:type="dcterms:W3CDTF">2022-07-28T07:07:31Z</dcterms:modified>
</cp:coreProperties>
</file>