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qib\Desktop\DS 2021==final_04082021\Agriculture\"/>
    </mc:Choice>
  </mc:AlternateContent>
  <bookViews>
    <workbookView xWindow="-120" yWindow="-120" windowWidth="29040" windowHeight="15840" activeTab="2"/>
  </bookViews>
  <sheets>
    <sheet name="Table 48" sheetId="1" r:id="rId1"/>
    <sheet name="Table 49" sheetId="2" r:id="rId2"/>
    <sheet name="Table 50" sheetId="7" r:id="rId3"/>
    <sheet name="Table 51" sheetId="6" r:id="rId4"/>
  </sheets>
  <definedNames>
    <definedName name="_xlnm.Print_Area" localSheetId="1">'Table 49'!$A$1:$J$39</definedName>
    <definedName name="_xlnm.Print_Area" localSheetId="2">'Table 50'!$A$1:$Q$117</definedName>
    <definedName name="_xlnm.Print_Area" localSheetId="3">'Table 51'!$A$1:$M$115</definedName>
  </definedNames>
  <calcPr calcId="162913" iterateDelta="0"/>
</workbook>
</file>

<file path=xl/calcChain.xml><?xml version="1.0" encoding="utf-8"?>
<calcChain xmlns="http://schemas.openxmlformats.org/spreadsheetml/2006/main">
  <c r="I51" i="6" l="1"/>
  <c r="I46" i="6"/>
  <c r="J87" i="7"/>
  <c r="J89" i="7"/>
  <c r="J90" i="7"/>
  <c r="J92" i="7"/>
  <c r="J93" i="7"/>
  <c r="J95" i="7"/>
  <c r="J96" i="7"/>
  <c r="J97" i="7"/>
  <c r="J101" i="7"/>
  <c r="J102" i="7"/>
  <c r="J103" i="7"/>
  <c r="J105" i="7"/>
  <c r="J108" i="7"/>
  <c r="J110" i="7"/>
  <c r="J114" i="7"/>
  <c r="J115" i="7"/>
  <c r="J85" i="7"/>
  <c r="J48" i="7"/>
  <c r="J50" i="7"/>
  <c r="J51" i="7"/>
  <c r="J54" i="7"/>
  <c r="J55" i="7"/>
  <c r="J57" i="7"/>
  <c r="J60" i="7"/>
  <c r="J63" i="7"/>
  <c r="J66" i="7"/>
  <c r="J69" i="7"/>
  <c r="J71" i="7"/>
  <c r="J74" i="7"/>
  <c r="J75" i="7"/>
  <c r="J46" i="7"/>
  <c r="J9" i="7"/>
  <c r="J11" i="7"/>
  <c r="J12" i="7"/>
  <c r="J15" i="7"/>
  <c r="J16" i="7"/>
  <c r="J18" i="7"/>
  <c r="J21" i="7"/>
  <c r="J24" i="7"/>
  <c r="J27" i="7"/>
  <c r="J30" i="7"/>
  <c r="J32" i="7"/>
  <c r="J36" i="7"/>
  <c r="J37" i="7"/>
  <c r="J7" i="7"/>
  <c r="G84" i="7"/>
  <c r="D84" i="7"/>
  <c r="G45" i="7"/>
  <c r="D45" i="7"/>
  <c r="G6" i="7"/>
  <c r="D6" i="7"/>
  <c r="J84" i="7" l="1"/>
  <c r="I69" i="6"/>
  <c r="J74" i="6"/>
  <c r="M71" i="6"/>
  <c r="G70" i="6"/>
  <c r="M69" i="6"/>
  <c r="G68" i="6"/>
  <c r="J67" i="6"/>
  <c r="M65" i="6"/>
  <c r="M66" i="6"/>
  <c r="M67" i="6"/>
  <c r="G65" i="6"/>
  <c r="M62" i="6"/>
  <c r="M61" i="6"/>
  <c r="G61" i="6"/>
  <c r="M59" i="6"/>
  <c r="G59" i="6"/>
  <c r="G57" i="6"/>
  <c r="M56" i="6"/>
  <c r="J56" i="6"/>
  <c r="G56" i="6"/>
  <c r="G55" i="6"/>
  <c r="M53" i="6"/>
  <c r="M54" i="6"/>
  <c r="M52" i="6"/>
  <c r="M47" i="6"/>
  <c r="G47" i="6"/>
  <c r="G44" i="6"/>
  <c r="M36" i="6"/>
  <c r="M37" i="6"/>
  <c r="M27" i="6"/>
  <c r="M28" i="6"/>
  <c r="M29" i="6"/>
  <c r="M30" i="6"/>
  <c r="M31" i="6"/>
  <c r="M32" i="6"/>
  <c r="M33" i="6"/>
  <c r="M23" i="6"/>
  <c r="M24" i="6"/>
  <c r="M20" i="6"/>
  <c r="M17" i="6"/>
  <c r="M13" i="6"/>
  <c r="M14" i="6"/>
  <c r="M15" i="6"/>
  <c r="M9" i="6"/>
  <c r="I31" i="6"/>
  <c r="I20" i="6"/>
  <c r="J17" i="6"/>
  <c r="G20" i="6"/>
  <c r="G16" i="6"/>
  <c r="F13" i="6"/>
  <c r="F8" i="6"/>
  <c r="G8" i="6"/>
  <c r="C31" i="6"/>
  <c r="C20" i="6"/>
  <c r="C13" i="6"/>
  <c r="O45" i="7" l="1"/>
  <c r="L45" i="7"/>
  <c r="M45" i="7"/>
  <c r="F45" i="7"/>
  <c r="B45" i="7"/>
  <c r="J6" i="7"/>
  <c r="K6" i="7"/>
  <c r="L6" i="7"/>
  <c r="M6" i="7"/>
  <c r="O6" i="7"/>
  <c r="Q6" i="7"/>
  <c r="B6" i="7"/>
  <c r="G83" i="6" l="1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82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82" i="6"/>
  <c r="B81" i="6"/>
  <c r="C81" i="6"/>
  <c r="E81" i="6"/>
  <c r="F81" i="6"/>
  <c r="H81" i="6"/>
  <c r="I81" i="6"/>
  <c r="K81" i="6"/>
  <c r="L81" i="6"/>
  <c r="F46" i="6"/>
  <c r="G46" i="6" s="1"/>
  <c r="M74" i="6"/>
  <c r="M73" i="6"/>
  <c r="M72" i="6"/>
  <c r="M70" i="6"/>
  <c r="M68" i="6"/>
  <c r="M64" i="6"/>
  <c r="M63" i="6"/>
  <c r="M60" i="6"/>
  <c r="M57" i="6"/>
  <c r="M55" i="6"/>
  <c r="M51" i="6"/>
  <c r="M50" i="6"/>
  <c r="M49" i="6"/>
  <c r="M48" i="6"/>
  <c r="M46" i="6"/>
  <c r="M45" i="6"/>
  <c r="M44" i="6"/>
  <c r="J73" i="6"/>
  <c r="J72" i="6"/>
  <c r="J71" i="6"/>
  <c r="J70" i="6"/>
  <c r="J69" i="6"/>
  <c r="J68" i="6"/>
  <c r="J66" i="6"/>
  <c r="J65" i="6"/>
  <c r="J64" i="6"/>
  <c r="J63" i="6"/>
  <c r="J62" i="6"/>
  <c r="J61" i="6"/>
  <c r="J60" i="6"/>
  <c r="J59" i="6"/>
  <c r="J57" i="6"/>
  <c r="J55" i="6"/>
  <c r="J54" i="6"/>
  <c r="J53" i="6"/>
  <c r="J52" i="6"/>
  <c r="J51" i="6"/>
  <c r="J50" i="6"/>
  <c r="J49" i="6"/>
  <c r="J48" i="6"/>
  <c r="J47" i="6"/>
  <c r="J46" i="6"/>
  <c r="J45" i="6"/>
  <c r="J44" i="6"/>
  <c r="G74" i="6"/>
  <c r="G73" i="6"/>
  <c r="G72" i="6"/>
  <c r="G71" i="6"/>
  <c r="G69" i="6"/>
  <c r="G67" i="6"/>
  <c r="G66" i="6"/>
  <c r="G64" i="6"/>
  <c r="G63" i="6"/>
  <c r="G62" i="6"/>
  <c r="G60" i="6"/>
  <c r="G58" i="6"/>
  <c r="G54" i="6"/>
  <c r="G53" i="6"/>
  <c r="G52" i="6"/>
  <c r="G51" i="6"/>
  <c r="G50" i="6"/>
  <c r="G49" i="6"/>
  <c r="G48" i="6"/>
  <c r="G45" i="6"/>
  <c r="D45" i="6"/>
  <c r="D47" i="6"/>
  <c r="D48" i="6"/>
  <c r="D49" i="6"/>
  <c r="D50" i="6"/>
  <c r="D52" i="6"/>
  <c r="D53" i="6"/>
  <c r="D54" i="6"/>
  <c r="D55" i="6"/>
  <c r="D56" i="6"/>
  <c r="D57" i="6"/>
  <c r="D59" i="6"/>
  <c r="D60" i="6"/>
  <c r="D61" i="6"/>
  <c r="D62" i="6"/>
  <c r="D63" i="6"/>
  <c r="D64" i="6"/>
  <c r="D65" i="6"/>
  <c r="D66" i="6"/>
  <c r="D67" i="6"/>
  <c r="D68" i="6"/>
  <c r="D70" i="6"/>
  <c r="D71" i="6"/>
  <c r="D72" i="6"/>
  <c r="D73" i="6"/>
  <c r="D74" i="6"/>
  <c r="D44" i="6"/>
  <c r="M35" i="6"/>
  <c r="M34" i="6"/>
  <c r="M26" i="6"/>
  <c r="M25" i="6"/>
  <c r="M22" i="6"/>
  <c r="M21" i="6"/>
  <c r="M19" i="6"/>
  <c r="M18" i="6"/>
  <c r="M16" i="6"/>
  <c r="M12" i="6"/>
  <c r="M11" i="6"/>
  <c r="M10" i="6"/>
  <c r="M8" i="6"/>
  <c r="M7" i="6"/>
  <c r="M6" i="6"/>
  <c r="J35" i="6"/>
  <c r="J34" i="6"/>
  <c r="J33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6" i="6"/>
  <c r="J15" i="6"/>
  <c r="J14" i="6"/>
  <c r="J13" i="6"/>
  <c r="J12" i="6"/>
  <c r="J11" i="6"/>
  <c r="J10" i="6"/>
  <c r="J9" i="6"/>
  <c r="J8" i="6"/>
  <c r="J7" i="6"/>
  <c r="J6" i="6"/>
  <c r="G36" i="6"/>
  <c r="G35" i="6"/>
  <c r="G33" i="6"/>
  <c r="G31" i="6"/>
  <c r="G29" i="6"/>
  <c r="G28" i="6"/>
  <c r="G26" i="6"/>
  <c r="G25" i="6"/>
  <c r="G24" i="6"/>
  <c r="G22" i="6"/>
  <c r="G15" i="6"/>
  <c r="G14" i="6"/>
  <c r="G13" i="6"/>
  <c r="G12" i="6"/>
  <c r="G11" i="6"/>
  <c r="G10" i="6"/>
  <c r="G7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6" i="6"/>
  <c r="Q115" i="7"/>
  <c r="P115" i="7"/>
  <c r="Q114" i="7"/>
  <c r="P114" i="7"/>
  <c r="P113" i="7"/>
  <c r="Q112" i="7"/>
  <c r="P112" i="7"/>
  <c r="Q111" i="7"/>
  <c r="P111" i="7"/>
  <c r="Q110" i="7"/>
  <c r="P110" i="7"/>
  <c r="Q109" i="7"/>
  <c r="P109" i="7"/>
  <c r="P108" i="7"/>
  <c r="P107" i="7"/>
  <c r="P106" i="7"/>
  <c r="Q105" i="7"/>
  <c r="P105" i="7"/>
  <c r="Q104" i="7"/>
  <c r="P104" i="7"/>
  <c r="Q103" i="7"/>
  <c r="P103" i="7"/>
  <c r="P102" i="7"/>
  <c r="Q101" i="7"/>
  <c r="P101" i="7"/>
  <c r="P100" i="7"/>
  <c r="Q99" i="7"/>
  <c r="P99" i="7"/>
  <c r="Q98" i="7"/>
  <c r="P98" i="7"/>
  <c r="Q97" i="7"/>
  <c r="P97" i="7"/>
  <c r="Q96" i="7"/>
  <c r="P96" i="7"/>
  <c r="P95" i="7"/>
  <c r="Q94" i="7"/>
  <c r="P94" i="7"/>
  <c r="Q93" i="7"/>
  <c r="P93" i="7"/>
  <c r="Q92" i="7"/>
  <c r="P92" i="7"/>
  <c r="Q91" i="7"/>
  <c r="P91" i="7"/>
  <c r="P90" i="7"/>
  <c r="Q89" i="7"/>
  <c r="P89" i="7"/>
  <c r="P88" i="7"/>
  <c r="Q87" i="7"/>
  <c r="P87" i="7"/>
  <c r="Q86" i="7"/>
  <c r="P86" i="7"/>
  <c r="Q85" i="7"/>
  <c r="P85" i="7"/>
  <c r="I115" i="7"/>
  <c r="H115" i="7"/>
  <c r="I114" i="7"/>
  <c r="H114" i="7"/>
  <c r="I113" i="7"/>
  <c r="H113" i="7"/>
  <c r="I111" i="7"/>
  <c r="H111" i="7"/>
  <c r="I110" i="7"/>
  <c r="H110" i="7"/>
  <c r="I109" i="7"/>
  <c r="H109" i="7"/>
  <c r="I108" i="7"/>
  <c r="H108" i="7"/>
  <c r="I107" i="7"/>
  <c r="H107" i="7"/>
  <c r="I106" i="7"/>
  <c r="H106" i="7"/>
  <c r="I105" i="7"/>
  <c r="H105" i="7"/>
  <c r="I103" i="7"/>
  <c r="H103" i="7"/>
  <c r="I102" i="7"/>
  <c r="H102" i="7"/>
  <c r="I101" i="7"/>
  <c r="H101" i="7"/>
  <c r="I99" i="7"/>
  <c r="H99" i="7"/>
  <c r="I98" i="7"/>
  <c r="I97" i="7"/>
  <c r="I96" i="7"/>
  <c r="H96" i="7"/>
  <c r="I95" i="7"/>
  <c r="H95" i="7"/>
  <c r="I93" i="7"/>
  <c r="H93" i="7"/>
  <c r="I92" i="7"/>
  <c r="H92" i="7"/>
  <c r="I90" i="7"/>
  <c r="H90" i="7"/>
  <c r="I89" i="7"/>
  <c r="H89" i="7"/>
  <c r="I87" i="7"/>
  <c r="H87" i="7"/>
  <c r="I86" i="7"/>
  <c r="H86" i="7"/>
  <c r="I85" i="7"/>
  <c r="H85" i="7"/>
  <c r="B84" i="7"/>
  <c r="C84" i="7"/>
  <c r="E84" i="7"/>
  <c r="F84" i="7"/>
  <c r="K84" i="7"/>
  <c r="L84" i="7"/>
  <c r="M84" i="7"/>
  <c r="N84" i="7"/>
  <c r="O84" i="7"/>
  <c r="Q55" i="7"/>
  <c r="P55" i="7"/>
  <c r="Q77" i="7"/>
  <c r="P77" i="7"/>
  <c r="Q76" i="7"/>
  <c r="P76" i="7"/>
  <c r="Q75" i="7"/>
  <c r="P75" i="7"/>
  <c r="Q74" i="7"/>
  <c r="P74" i="7"/>
  <c r="Q73" i="7"/>
  <c r="P73" i="7"/>
  <c r="Q72" i="7"/>
  <c r="P72" i="7"/>
  <c r="Q71" i="7"/>
  <c r="Q70" i="7"/>
  <c r="P70" i="7"/>
  <c r="Q69" i="7"/>
  <c r="P69" i="7"/>
  <c r="Q68" i="7"/>
  <c r="P68" i="7"/>
  <c r="Q67" i="7"/>
  <c r="P67" i="7"/>
  <c r="Q66" i="7"/>
  <c r="P66" i="7"/>
  <c r="Q65" i="7"/>
  <c r="P65" i="7"/>
  <c r="Q64" i="7"/>
  <c r="P64" i="7"/>
  <c r="Q54" i="7"/>
  <c r="P54" i="7"/>
  <c r="Q63" i="7"/>
  <c r="P63" i="7"/>
  <c r="Q62" i="7"/>
  <c r="P62" i="7"/>
  <c r="Q61" i="7"/>
  <c r="P61" i="7"/>
  <c r="Q60" i="7"/>
  <c r="Q59" i="7"/>
  <c r="P59" i="7"/>
  <c r="Q58" i="7"/>
  <c r="P58" i="7"/>
  <c r="Q57" i="7"/>
  <c r="P57" i="7"/>
  <c r="Q56" i="7"/>
  <c r="P56" i="7"/>
  <c r="Q53" i="7"/>
  <c r="Q52" i="7"/>
  <c r="P52" i="7"/>
  <c r="Q51" i="7"/>
  <c r="P51" i="7"/>
  <c r="Q50" i="7"/>
  <c r="P50" i="7"/>
  <c r="Q49" i="7"/>
  <c r="P49" i="7"/>
  <c r="Q48" i="7"/>
  <c r="Q47" i="7"/>
  <c r="P47" i="7"/>
  <c r="Q46" i="7"/>
  <c r="P46" i="7"/>
  <c r="I55" i="7"/>
  <c r="H55" i="7"/>
  <c r="I77" i="7"/>
  <c r="H77" i="7"/>
  <c r="I76" i="7"/>
  <c r="H76" i="7"/>
  <c r="I75" i="7"/>
  <c r="H75" i="7"/>
  <c r="I74" i="7"/>
  <c r="H74" i="7"/>
  <c r="I73" i="7"/>
  <c r="H73" i="7"/>
  <c r="I72" i="7"/>
  <c r="H72" i="7"/>
  <c r="H71" i="7"/>
  <c r="I70" i="7"/>
  <c r="H70" i="7"/>
  <c r="I69" i="7"/>
  <c r="H69" i="7"/>
  <c r="I68" i="7"/>
  <c r="H68" i="7"/>
  <c r="I67" i="7"/>
  <c r="H67" i="7"/>
  <c r="I66" i="7"/>
  <c r="H66" i="7"/>
  <c r="I65" i="7"/>
  <c r="H65" i="7"/>
  <c r="I64" i="7"/>
  <c r="H64" i="7"/>
  <c r="I54" i="7"/>
  <c r="H54" i="7"/>
  <c r="I63" i="7"/>
  <c r="H63" i="7"/>
  <c r="I62" i="7"/>
  <c r="H62" i="7"/>
  <c r="I61" i="7"/>
  <c r="H61" i="7"/>
  <c r="I59" i="7"/>
  <c r="H59" i="7"/>
  <c r="I58" i="7"/>
  <c r="H58" i="7"/>
  <c r="I57" i="7"/>
  <c r="H57" i="7"/>
  <c r="I56" i="7"/>
  <c r="H56" i="7"/>
  <c r="I53" i="7"/>
  <c r="H53" i="7"/>
  <c r="I52" i="7"/>
  <c r="H52" i="7"/>
  <c r="I51" i="7"/>
  <c r="H51" i="7"/>
  <c r="I50" i="7"/>
  <c r="H50" i="7"/>
  <c r="I49" i="7"/>
  <c r="H49" i="7"/>
  <c r="I47" i="7"/>
  <c r="H47" i="7"/>
  <c r="I46" i="7"/>
  <c r="H46" i="7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E36" i="2"/>
  <c r="E35" i="2"/>
  <c r="E34" i="2"/>
  <c r="E33" i="2"/>
  <c r="E32" i="2"/>
  <c r="E30" i="2"/>
  <c r="E29" i="2"/>
  <c r="E28" i="2"/>
  <c r="E27" i="2"/>
  <c r="E26" i="2"/>
  <c r="E25" i="2"/>
  <c r="E24" i="2"/>
  <c r="E23" i="2"/>
  <c r="E22" i="2"/>
  <c r="E21" i="2"/>
  <c r="E19" i="2"/>
  <c r="E18" i="2"/>
  <c r="E17" i="2"/>
  <c r="E16" i="2"/>
  <c r="E15" i="2"/>
  <c r="E14" i="2"/>
  <c r="E12" i="2"/>
  <c r="E11" i="2"/>
  <c r="E10" i="2"/>
  <c r="E9" i="2"/>
  <c r="E7" i="2"/>
  <c r="E6" i="2"/>
  <c r="B22" i="2"/>
  <c r="B23" i="2"/>
  <c r="B24" i="2"/>
  <c r="B25" i="2"/>
  <c r="B26" i="2"/>
  <c r="B27" i="2"/>
  <c r="B28" i="2"/>
  <c r="B29" i="2"/>
  <c r="B30" i="2"/>
  <c r="B32" i="2"/>
  <c r="B33" i="2"/>
  <c r="B34" i="2"/>
  <c r="B35" i="2"/>
  <c r="B36" i="2"/>
  <c r="B6" i="2"/>
  <c r="B7" i="2"/>
  <c r="B9" i="2"/>
  <c r="B10" i="2"/>
  <c r="B11" i="2"/>
  <c r="B12" i="2"/>
  <c r="B14" i="2"/>
  <c r="B15" i="2"/>
  <c r="B16" i="2"/>
  <c r="B17" i="2"/>
  <c r="B18" i="2"/>
  <c r="B19" i="2"/>
  <c r="B21" i="2"/>
  <c r="P84" i="7" l="1"/>
  <c r="J45" i="7"/>
  <c r="I84" i="7"/>
  <c r="Q84" i="7"/>
  <c r="Q45" i="7"/>
  <c r="M5" i="6"/>
  <c r="G5" i="6"/>
  <c r="D5" i="6"/>
  <c r="D81" i="6"/>
  <c r="J81" i="6"/>
  <c r="M81" i="6"/>
  <c r="G81" i="6"/>
  <c r="G43" i="6"/>
  <c r="J5" i="6"/>
  <c r="H84" i="7"/>
  <c r="K43" i="6" l="1"/>
  <c r="H43" i="6"/>
  <c r="E43" i="6"/>
  <c r="B43" i="6"/>
  <c r="L5" i="6"/>
  <c r="K5" i="6"/>
  <c r="I5" i="6"/>
  <c r="H5" i="6"/>
  <c r="E5" i="6"/>
  <c r="C5" i="6"/>
  <c r="B5" i="6"/>
  <c r="F5" i="2"/>
  <c r="C5" i="1" s="1"/>
  <c r="C5" i="2"/>
  <c r="C4" i="1" s="1"/>
  <c r="J5" i="2"/>
  <c r="I5" i="2"/>
  <c r="B6" i="1" l="1"/>
  <c r="L58" i="6"/>
  <c r="I58" i="6"/>
  <c r="F43" i="6"/>
  <c r="C46" i="6"/>
  <c r="D46" i="6" s="1"/>
  <c r="C58" i="6"/>
  <c r="D58" i="6" s="1"/>
  <c r="C69" i="6"/>
  <c r="D69" i="6" s="1"/>
  <c r="I43" i="6" l="1"/>
  <c r="J58" i="6"/>
  <c r="J43" i="6" s="1"/>
  <c r="L43" i="6"/>
  <c r="M58" i="6"/>
  <c r="M43" i="6" s="1"/>
  <c r="C51" i="6"/>
  <c r="C43" i="6" l="1"/>
  <c r="D51" i="6"/>
  <c r="D43" i="6" s="1"/>
  <c r="N71" i="7"/>
  <c r="P71" i="7" s="1"/>
  <c r="N60" i="7"/>
  <c r="P60" i="7" s="1"/>
  <c r="N53" i="7"/>
  <c r="P53" i="7" s="1"/>
  <c r="N48" i="7"/>
  <c r="K53" i="7"/>
  <c r="K45" i="7" s="1"/>
  <c r="C71" i="7"/>
  <c r="I71" i="7" s="1"/>
  <c r="E60" i="7"/>
  <c r="H60" i="7" s="1"/>
  <c r="C60" i="7"/>
  <c r="I60" i="7" s="1"/>
  <c r="E48" i="7"/>
  <c r="C48" i="7"/>
  <c r="G31" i="2"/>
  <c r="E31" i="2" s="1"/>
  <c r="G13" i="2"/>
  <c r="E13" i="2" s="1"/>
  <c r="G20" i="2"/>
  <c r="E20" i="2" s="1"/>
  <c r="G8" i="2"/>
  <c r="E8" i="2" s="1"/>
  <c r="C45" i="7" l="1"/>
  <c r="I48" i="7"/>
  <c r="I45" i="7" s="1"/>
  <c r="N45" i="7"/>
  <c r="P48" i="7"/>
  <c r="P45" i="7" s="1"/>
  <c r="E45" i="7"/>
  <c r="H48" i="7"/>
  <c r="H45" i="7" s="1"/>
  <c r="E5" i="2"/>
  <c r="G5" i="2"/>
  <c r="D5" i="1" s="1"/>
  <c r="B5" i="1" s="1"/>
  <c r="F5" i="6"/>
  <c r="P32" i="7"/>
  <c r="N32" i="7"/>
  <c r="I32" i="7"/>
  <c r="C32" i="7"/>
  <c r="P21" i="7"/>
  <c r="N21" i="7"/>
  <c r="C21" i="7"/>
  <c r="F14" i="7"/>
  <c r="F6" i="7" s="1"/>
  <c r="I9" i="7"/>
  <c r="H9" i="7"/>
  <c r="H6" i="7" s="1"/>
  <c r="E9" i="7"/>
  <c r="E6" i="7" s="1"/>
  <c r="C9" i="7"/>
  <c r="D31" i="2"/>
  <c r="B31" i="2" s="1"/>
  <c r="D20" i="2"/>
  <c r="B20" i="2" s="1"/>
  <c r="D13" i="2"/>
  <c r="B13" i="2" s="1"/>
  <c r="D8" i="2"/>
  <c r="B8" i="2" s="1"/>
  <c r="N6" i="7" l="1"/>
  <c r="P6" i="7"/>
  <c r="C6" i="7"/>
  <c r="I6" i="7"/>
  <c r="D5" i="2"/>
  <c r="D4" i="1" s="1"/>
  <c r="B4" i="1" s="1"/>
  <c r="B5" i="2"/>
  <c r="H5" i="2" l="1"/>
</calcChain>
</file>

<file path=xl/sharedStrings.xml><?xml version="1.0" encoding="utf-8"?>
<sst xmlns="http://schemas.openxmlformats.org/spreadsheetml/2006/main" count="1061" uniqueCount="79">
  <si>
    <t>Year</t>
  </si>
  <si>
    <t>Governemnt Owned</t>
  </si>
  <si>
    <t>Private</t>
  </si>
  <si>
    <t>Total</t>
  </si>
  <si>
    <t>(In Numbers)</t>
  </si>
  <si>
    <t>District</t>
  </si>
  <si>
    <t>Govt:</t>
  </si>
  <si>
    <t>Peshawar</t>
  </si>
  <si>
    <t>Nowshera</t>
  </si>
  <si>
    <t>Charsadda</t>
  </si>
  <si>
    <t>Mardan</t>
  </si>
  <si>
    <t>Swabi</t>
  </si>
  <si>
    <t>Kohat</t>
  </si>
  <si>
    <t>Hangu</t>
  </si>
  <si>
    <t>Karak</t>
  </si>
  <si>
    <t>Abbottabad</t>
  </si>
  <si>
    <t>Haripur</t>
  </si>
  <si>
    <t>Mansehra</t>
  </si>
  <si>
    <t>Battagram</t>
  </si>
  <si>
    <t>Kohistan</t>
  </si>
  <si>
    <t>D.I.Khan</t>
  </si>
  <si>
    <t>Tank</t>
  </si>
  <si>
    <t>Bannu</t>
  </si>
  <si>
    <t>Lakki</t>
  </si>
  <si>
    <t>Chitral</t>
  </si>
  <si>
    <t>Swat</t>
  </si>
  <si>
    <t>Shangla</t>
  </si>
  <si>
    <t>Buner</t>
  </si>
  <si>
    <t>Malakand</t>
  </si>
  <si>
    <t>TRACTOR POPULATION IN KHYBER PAKHTUNKHWA</t>
  </si>
  <si>
    <t>Khyber
Pakhtunkhwa</t>
  </si>
  <si>
    <t>Tor Ghar</t>
  </si>
  <si>
    <t xml:space="preserve">District  </t>
  </si>
  <si>
    <t>TUBE WELLS</t>
  </si>
  <si>
    <t>TRACTOR &amp; BULDOZER</t>
  </si>
  <si>
    <t>Desiel</t>
  </si>
  <si>
    <t>Elect:</t>
  </si>
  <si>
    <t>Tractors</t>
  </si>
  <si>
    <t>Buldozers</t>
  </si>
  <si>
    <t>Govt</t>
  </si>
  <si>
    <t>Continued</t>
  </si>
  <si>
    <t>WHEAT 
THRESHERS</t>
  </si>
  <si>
    <t>RICE HUSKING
 MACHINES</t>
  </si>
  <si>
    <t>MAIZE 
SHELLERS</t>
  </si>
  <si>
    <t>WHEAT 
HARVESTER</t>
  </si>
  <si>
    <t>Dir Lower</t>
  </si>
  <si>
    <t>Dir Upper</t>
  </si>
  <si>
    <t xml:space="preserve">Table No. 49                                                                                               </t>
  </si>
  <si>
    <t>Table No. 50</t>
  </si>
  <si>
    <t xml:space="preserve">Table No. 51                                                                                                        </t>
  </si>
  <si>
    <t xml:space="preserve">Table No. 51                                                                                                  </t>
  </si>
  <si>
    <t xml:space="preserve">Table No. 51                                                                                                                                       </t>
  </si>
  <si>
    <t xml:space="preserve">Table No. 48                                                                                             </t>
  </si>
  <si>
    <t xml:space="preserve">Khyber
</t>
  </si>
  <si>
    <t>Kurram</t>
  </si>
  <si>
    <t>Mohmand</t>
  </si>
  <si>
    <t>Orakzai</t>
  </si>
  <si>
    <t>N.Waziristan</t>
  </si>
  <si>
    <t>S.Waziristan</t>
  </si>
  <si>
    <t>Khyber</t>
  </si>
  <si>
    <t>Solar</t>
  </si>
  <si>
    <t>Bajaur</t>
  </si>
  <si>
    <t>2017-18</t>
  </si>
  <si>
    <t>2018-19</t>
  </si>
  <si>
    <t>Govt.</t>
  </si>
  <si>
    <t>LIFT PUMP</t>
  </si>
  <si>
    <t>N. Waziristan</t>
  </si>
  <si>
    <t>S. Waziristan</t>
  </si>
  <si>
    <r>
      <t>Source:</t>
    </r>
    <r>
      <rPr>
        <sz val="9"/>
        <rFont val="Arial"/>
        <family val="2"/>
      </rPr>
      <t xml:space="preserve"> Directorate of Crop Reporting Services, Khyber Pakhtunkhwa, Peshawar</t>
    </r>
  </si>
  <si>
    <t>2019-20</t>
  </si>
  <si>
    <t>-</t>
  </si>
  <si>
    <t>DISTRICT WISE NUMBER OF GOVERNMENT AND PRIVATE TUBEWELLS AND TRACTORS IN KHYBER PAKHTUNKHWA FOR THE YEAR 2017-18</t>
  </si>
  <si>
    <t>DISTRICT WISE NUMBER OF GOVERNMENT AND PRIVATE TUBEWELLS AND TRACTORS IN KHYBER PAKHTUNKHWA FOR THE YEAR 2018-19</t>
  </si>
  <si>
    <r>
      <t>Source:</t>
    </r>
    <r>
      <rPr>
        <sz val="9"/>
        <rFont val="Arial"/>
        <family val="2"/>
      </rPr>
      <t xml:space="preserve">  Directorate of Crop Reporting Services, Khyber Pakhtunkhwa, Peshawar</t>
    </r>
  </si>
  <si>
    <t>DISTRICT WISE NUMBER OF GOVERNMENT AND PRIVATE TUBEWELLS AND TRACTORS IN KHYBER PAKHTUNKHWA FOR THE YEAR 2019-20</t>
  </si>
  <si>
    <t>DISTRICT WISE NUMBER OF AGRICULTURE MACHINERY 
IN KHYBER PKHTUNKHWA FOR THE YEAR 2017-18</t>
  </si>
  <si>
    <t>DISTRICT WISE NUMBER OF AGRICULTURE MACHINERY 
IN KHYBER PKHTUNKHWA FOR THE YEAR 2018-19</t>
  </si>
  <si>
    <t>DISTRICT WISE NUMBER OF AGRICULTURE MACHINERY 
IN KHYBER PAKHTUNKHWA FOR THE YEAR 2019-20</t>
  </si>
  <si>
    <t>DISTRICT WISE NO. OF GOVERNMENT &amp; PRIVATE TRACTORS 
IN KHYBER PAKHTUNKHWA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</si>
</sst>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1" fontId="0" fillId="0" borderId="1" xfId="0" applyNumberFormat="1" applyFill="1" applyBorder="1" applyAlignment="1">
      <alignment horizontal="right" vertical="center"/>
    </xf>
    <xf numFmtId="41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0" xfId="0" applyFont="1" applyFill="1" applyAlignment="1"/>
    <xf numFmtId="0" fontId="3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3" fontId="0" fillId="2" borderId="1" xfId="0" applyNumberForma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/>
    <xf numFmtId="3" fontId="8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2" fillId="2" borderId="0" xfId="0" applyFont="1" applyFill="1"/>
    <xf numFmtId="0" fontId="4" fillId="2" borderId="0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8"/>
  <sheetViews>
    <sheetView view="pageBreakPreview" zoomScaleNormal="210" zoomScaleSheetLayoutView="100" workbookViewId="0">
      <selection sqref="A1:D1"/>
    </sheetView>
  </sheetViews>
  <sheetFormatPr defaultRowHeight="12.75" x14ac:dyDescent="0.2"/>
  <cols>
    <col min="1" max="1" width="22.140625" customWidth="1"/>
    <col min="2" max="4" width="20" customWidth="1"/>
  </cols>
  <sheetData>
    <row r="1" spans="1:4" s="11" customFormat="1" ht="60" customHeight="1" x14ac:dyDescent="0.25">
      <c r="A1" s="62" t="s">
        <v>29</v>
      </c>
      <c r="B1" s="62"/>
      <c r="C1" s="62"/>
      <c r="D1" s="62"/>
    </row>
    <row r="2" spans="1:4" s="13" customFormat="1" ht="12.75" customHeight="1" x14ac:dyDescent="0.2">
      <c r="A2" s="14" t="s">
        <v>52</v>
      </c>
      <c r="D2" s="1" t="s">
        <v>4</v>
      </c>
    </row>
    <row r="3" spans="1:4" ht="25.5" customHeight="1" x14ac:dyDescent="0.2">
      <c r="A3" s="5" t="s">
        <v>0</v>
      </c>
      <c r="B3" s="5" t="s">
        <v>3</v>
      </c>
      <c r="C3" s="5" t="s">
        <v>1</v>
      </c>
      <c r="D3" s="5" t="s">
        <v>2</v>
      </c>
    </row>
    <row r="4" spans="1:4" ht="25.5" customHeight="1" x14ac:dyDescent="0.2">
      <c r="A4" s="47" t="s">
        <v>62</v>
      </c>
      <c r="B4" s="24">
        <f t="shared" ref="B4:B5" si="0">SUM(C4:D4)</f>
        <v>27069</v>
      </c>
      <c r="C4" s="23">
        <f>'Table 49'!C5</f>
        <v>341</v>
      </c>
      <c r="D4" s="23">
        <f>'Table 49'!D5</f>
        <v>26728</v>
      </c>
    </row>
    <row r="5" spans="1:4" ht="25.5" customHeight="1" x14ac:dyDescent="0.2">
      <c r="A5" s="47" t="s">
        <v>63</v>
      </c>
      <c r="B5" s="24">
        <f t="shared" si="0"/>
        <v>27334</v>
      </c>
      <c r="C5" s="23">
        <f>'Table 49'!F5</f>
        <v>365</v>
      </c>
      <c r="D5" s="23">
        <f>'Table 49'!G5</f>
        <v>26969</v>
      </c>
    </row>
    <row r="6" spans="1:4" ht="25.5" customHeight="1" x14ac:dyDescent="0.2">
      <c r="A6" s="47" t="s">
        <v>69</v>
      </c>
      <c r="B6" s="20">
        <f>SUM(C6:D6)</f>
        <v>27757</v>
      </c>
      <c r="C6" s="23">
        <v>367</v>
      </c>
      <c r="D6" s="23">
        <v>27390</v>
      </c>
    </row>
    <row r="7" spans="1:4" x14ac:dyDescent="0.2">
      <c r="A7" s="9"/>
    </row>
    <row r="8" spans="1:4" x14ac:dyDescent="0.2">
      <c r="A8" s="3"/>
      <c r="B8" s="1"/>
      <c r="C8" s="1"/>
      <c r="D8" s="2" t="s">
        <v>73</v>
      </c>
    </row>
  </sheetData>
  <mergeCells count="1">
    <mergeCell ref="A1:D1"/>
  </mergeCells>
  <phoneticPr fontId="0" type="noConversion"/>
  <printOptions horizontalCentered="1"/>
  <pageMargins left="0.94488188976377996" right="0.94488188976377996" top="0.74803149606299202" bottom="0.74803149606299202" header="0.31496062992126" footer="0.31496062992126"/>
  <pageSetup paperSize="9" firstPageNumber="66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9"/>
  <sheetViews>
    <sheetView view="pageBreakPreview" zoomScaleNormal="145" zoomScaleSheetLayoutView="100" workbookViewId="0">
      <selection sqref="A1:J1"/>
    </sheetView>
  </sheetViews>
  <sheetFormatPr defaultColWidth="9.140625" defaultRowHeight="12.75" x14ac:dyDescent="0.2"/>
  <cols>
    <col min="1" max="1" width="12.5703125" style="7" customWidth="1"/>
    <col min="2" max="10" width="8" style="7" customWidth="1"/>
    <col min="11" max="16384" width="9.140625" style="7"/>
  </cols>
  <sheetData>
    <row r="1" spans="1:10" s="12" customFormat="1" ht="60" customHeight="1" x14ac:dyDescent="0.25">
      <c r="A1" s="63" t="s">
        <v>78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14" customFormat="1" ht="12.75" customHeight="1" x14ac:dyDescent="0.2">
      <c r="A2" s="14" t="s">
        <v>47</v>
      </c>
      <c r="I2" s="68" t="s">
        <v>4</v>
      </c>
      <c r="J2" s="68"/>
    </row>
    <row r="3" spans="1:10" ht="20.100000000000001" customHeight="1" x14ac:dyDescent="0.2">
      <c r="A3" s="64" t="s">
        <v>5</v>
      </c>
      <c r="B3" s="64" t="s">
        <v>62</v>
      </c>
      <c r="C3" s="64"/>
      <c r="D3" s="64"/>
      <c r="E3" s="65" t="s">
        <v>63</v>
      </c>
      <c r="F3" s="66"/>
      <c r="G3" s="67"/>
      <c r="H3" s="64" t="s">
        <v>69</v>
      </c>
      <c r="I3" s="64"/>
      <c r="J3" s="64"/>
    </row>
    <row r="4" spans="1:10" ht="20.100000000000001" customHeight="1" x14ac:dyDescent="0.2">
      <c r="A4" s="64"/>
      <c r="B4" s="8" t="s">
        <v>3</v>
      </c>
      <c r="C4" s="8" t="s">
        <v>6</v>
      </c>
      <c r="D4" s="8" t="s">
        <v>2</v>
      </c>
      <c r="E4" s="8" t="s">
        <v>3</v>
      </c>
      <c r="F4" s="8" t="s">
        <v>6</v>
      </c>
      <c r="G4" s="8" t="s">
        <v>2</v>
      </c>
      <c r="H4" s="8" t="s">
        <v>3</v>
      </c>
      <c r="I4" s="8" t="s">
        <v>6</v>
      </c>
      <c r="J4" s="8" t="s">
        <v>2</v>
      </c>
    </row>
    <row r="5" spans="1:10" ht="25.5" customHeight="1" x14ac:dyDescent="0.2">
      <c r="A5" s="4" t="s">
        <v>30</v>
      </c>
      <c r="B5" s="20">
        <f t="shared" ref="B5:G5" si="0">SUM(B6:B37)</f>
        <v>27069</v>
      </c>
      <c r="C5" s="20">
        <f t="shared" si="0"/>
        <v>341</v>
      </c>
      <c r="D5" s="20">
        <f t="shared" si="0"/>
        <v>26728</v>
      </c>
      <c r="E5" s="20">
        <f t="shared" si="0"/>
        <v>27334</v>
      </c>
      <c r="F5" s="20">
        <f t="shared" si="0"/>
        <v>365</v>
      </c>
      <c r="G5" s="20">
        <f t="shared" si="0"/>
        <v>26969</v>
      </c>
      <c r="H5" s="20">
        <f>SUM(H6:H37)</f>
        <v>27757</v>
      </c>
      <c r="I5" s="20">
        <f>SUM(I6:I37)</f>
        <v>367</v>
      </c>
      <c r="J5" s="20">
        <f>SUM(J6:J37)</f>
        <v>27390</v>
      </c>
    </row>
    <row r="6" spans="1:10" ht="18" customHeight="1" x14ac:dyDescent="0.2">
      <c r="A6" s="27" t="s">
        <v>15</v>
      </c>
      <c r="B6" s="22">
        <f>SUM(C6:D6)</f>
        <v>437</v>
      </c>
      <c r="C6" s="23">
        <v>16</v>
      </c>
      <c r="D6" s="23">
        <v>421</v>
      </c>
      <c r="E6" s="21">
        <f>SUM(F6:G6)</f>
        <v>439</v>
      </c>
      <c r="F6" s="21">
        <v>16</v>
      </c>
      <c r="G6" s="21">
        <v>423</v>
      </c>
      <c r="H6" s="26">
        <f>SUM(I6:J6)</f>
        <v>450</v>
      </c>
      <c r="I6" s="21">
        <v>20</v>
      </c>
      <c r="J6" s="21">
        <v>430</v>
      </c>
    </row>
    <row r="7" spans="1:10" ht="18" customHeight="1" x14ac:dyDescent="0.2">
      <c r="A7" s="29" t="s">
        <v>61</v>
      </c>
      <c r="B7" s="22">
        <f t="shared" ref="B7:B20" si="1">SUM(C7:D7)</f>
        <v>309</v>
      </c>
      <c r="C7" s="23">
        <v>14</v>
      </c>
      <c r="D7" s="23">
        <v>295</v>
      </c>
      <c r="E7" s="21">
        <f t="shared" ref="E7:E20" si="2">SUM(F7:G7)</f>
        <v>317</v>
      </c>
      <c r="F7" s="21">
        <v>14</v>
      </c>
      <c r="G7" s="21">
        <v>303</v>
      </c>
      <c r="H7" s="26">
        <f t="shared" ref="H7:H20" si="3">SUM(I7:J7)</f>
        <v>318</v>
      </c>
      <c r="I7" s="21">
        <v>16</v>
      </c>
      <c r="J7" s="21">
        <v>302</v>
      </c>
    </row>
    <row r="8" spans="1:10" ht="18" customHeight="1" x14ac:dyDescent="0.2">
      <c r="A8" s="27" t="s">
        <v>22</v>
      </c>
      <c r="B8" s="22">
        <f t="shared" si="1"/>
        <v>668</v>
      </c>
      <c r="C8" s="23">
        <v>22</v>
      </c>
      <c r="D8" s="23">
        <f>546+100</f>
        <v>646</v>
      </c>
      <c r="E8" s="21">
        <f t="shared" si="2"/>
        <v>691</v>
      </c>
      <c r="F8" s="21">
        <v>37</v>
      </c>
      <c r="G8" s="21">
        <f>547+107</f>
        <v>654</v>
      </c>
      <c r="H8" s="26">
        <f t="shared" si="3"/>
        <v>680</v>
      </c>
      <c r="I8" s="21">
        <v>21</v>
      </c>
      <c r="J8" s="21">
        <v>659</v>
      </c>
    </row>
    <row r="9" spans="1:10" ht="18" customHeight="1" x14ac:dyDescent="0.2">
      <c r="A9" s="27" t="s">
        <v>18</v>
      </c>
      <c r="B9" s="22">
        <f t="shared" si="1"/>
        <v>47</v>
      </c>
      <c r="C9" s="23">
        <v>4</v>
      </c>
      <c r="D9" s="23">
        <v>43</v>
      </c>
      <c r="E9" s="21">
        <f t="shared" si="2"/>
        <v>48</v>
      </c>
      <c r="F9" s="21">
        <v>4</v>
      </c>
      <c r="G9" s="21">
        <v>44</v>
      </c>
      <c r="H9" s="26">
        <f t="shared" si="3"/>
        <v>49</v>
      </c>
      <c r="I9" s="21">
        <v>4</v>
      </c>
      <c r="J9" s="21">
        <v>45</v>
      </c>
    </row>
    <row r="10" spans="1:10" ht="18" customHeight="1" x14ac:dyDescent="0.2">
      <c r="A10" s="27" t="s">
        <v>27</v>
      </c>
      <c r="B10" s="22">
        <f t="shared" si="1"/>
        <v>1954</v>
      </c>
      <c r="C10" s="23">
        <v>14</v>
      </c>
      <c r="D10" s="23">
        <v>1940</v>
      </c>
      <c r="E10" s="21">
        <f t="shared" si="2"/>
        <v>1964</v>
      </c>
      <c r="F10" s="21">
        <v>14</v>
      </c>
      <c r="G10" s="21">
        <v>1950</v>
      </c>
      <c r="H10" s="26">
        <f t="shared" si="3"/>
        <v>1994</v>
      </c>
      <c r="I10" s="21">
        <v>14</v>
      </c>
      <c r="J10" s="21">
        <v>1980</v>
      </c>
    </row>
    <row r="11" spans="1:10" ht="18" customHeight="1" x14ac:dyDescent="0.2">
      <c r="A11" s="27" t="s">
        <v>9</v>
      </c>
      <c r="B11" s="22">
        <f t="shared" si="1"/>
        <v>1553</v>
      </c>
      <c r="C11" s="23">
        <v>13</v>
      </c>
      <c r="D11" s="23">
        <v>1540</v>
      </c>
      <c r="E11" s="21">
        <f t="shared" si="2"/>
        <v>1556</v>
      </c>
      <c r="F11" s="21">
        <v>13</v>
      </c>
      <c r="G11" s="21">
        <v>1543</v>
      </c>
      <c r="H11" s="26">
        <f t="shared" si="3"/>
        <v>1500</v>
      </c>
      <c r="I11" s="21">
        <v>2</v>
      </c>
      <c r="J11" s="21">
        <v>1498</v>
      </c>
    </row>
    <row r="12" spans="1:10" ht="18" customHeight="1" x14ac:dyDescent="0.2">
      <c r="A12" s="27" t="s">
        <v>24</v>
      </c>
      <c r="B12" s="22">
        <f t="shared" si="1"/>
        <v>252</v>
      </c>
      <c r="C12" s="23">
        <v>12</v>
      </c>
      <c r="D12" s="23">
        <v>240</v>
      </c>
      <c r="E12" s="21">
        <f t="shared" si="2"/>
        <v>258</v>
      </c>
      <c r="F12" s="21">
        <v>14</v>
      </c>
      <c r="G12" s="21">
        <v>244</v>
      </c>
      <c r="H12" s="26">
        <f t="shared" si="3"/>
        <v>299</v>
      </c>
      <c r="I12" s="21">
        <v>28</v>
      </c>
      <c r="J12" s="21">
        <v>271</v>
      </c>
    </row>
    <row r="13" spans="1:10" ht="18" customHeight="1" x14ac:dyDescent="0.2">
      <c r="A13" s="27" t="s">
        <v>20</v>
      </c>
      <c r="B13" s="22">
        <f t="shared" si="1"/>
        <v>4608</v>
      </c>
      <c r="C13" s="23">
        <v>32</v>
      </c>
      <c r="D13" s="23">
        <f>4483+93</f>
        <v>4576</v>
      </c>
      <c r="E13" s="21">
        <f t="shared" si="2"/>
        <v>4940</v>
      </c>
      <c r="F13" s="21">
        <v>33</v>
      </c>
      <c r="G13" s="21">
        <f>4810+97</f>
        <v>4907</v>
      </c>
      <c r="H13" s="26">
        <f t="shared" si="3"/>
        <v>5139</v>
      </c>
      <c r="I13" s="21">
        <v>40</v>
      </c>
      <c r="J13" s="21">
        <v>5099</v>
      </c>
    </row>
    <row r="14" spans="1:10" ht="18" customHeight="1" x14ac:dyDescent="0.2">
      <c r="A14" s="28" t="s">
        <v>45</v>
      </c>
      <c r="B14" s="22">
        <f t="shared" si="1"/>
        <v>1688</v>
      </c>
      <c r="C14" s="23">
        <v>8</v>
      </c>
      <c r="D14" s="23">
        <v>1680</v>
      </c>
      <c r="E14" s="21">
        <f t="shared" si="2"/>
        <v>1693</v>
      </c>
      <c r="F14" s="21">
        <v>8</v>
      </c>
      <c r="G14" s="21">
        <v>1685</v>
      </c>
      <c r="H14" s="26">
        <f t="shared" si="3"/>
        <v>1688</v>
      </c>
      <c r="I14" s="21">
        <v>8</v>
      </c>
      <c r="J14" s="21">
        <v>1680</v>
      </c>
    </row>
    <row r="15" spans="1:10" ht="18" customHeight="1" x14ac:dyDescent="0.2">
      <c r="A15" s="27" t="s">
        <v>46</v>
      </c>
      <c r="B15" s="22">
        <f t="shared" si="1"/>
        <v>321</v>
      </c>
      <c r="C15" s="23">
        <v>5</v>
      </c>
      <c r="D15" s="23">
        <v>316</v>
      </c>
      <c r="E15" s="21">
        <f t="shared" si="2"/>
        <v>323</v>
      </c>
      <c r="F15" s="21">
        <v>5</v>
      </c>
      <c r="G15" s="21">
        <v>318</v>
      </c>
      <c r="H15" s="26">
        <f t="shared" si="3"/>
        <v>328</v>
      </c>
      <c r="I15" s="21">
        <v>5</v>
      </c>
      <c r="J15" s="21">
        <v>323</v>
      </c>
    </row>
    <row r="16" spans="1:10" ht="18" customHeight="1" x14ac:dyDescent="0.2">
      <c r="A16" s="27" t="s">
        <v>13</v>
      </c>
      <c r="B16" s="22">
        <f t="shared" si="1"/>
        <v>170</v>
      </c>
      <c r="C16" s="23">
        <v>2</v>
      </c>
      <c r="D16" s="23">
        <v>168</v>
      </c>
      <c r="E16" s="21">
        <f t="shared" si="2"/>
        <v>62</v>
      </c>
      <c r="F16" s="21">
        <v>2</v>
      </c>
      <c r="G16" s="21">
        <v>60</v>
      </c>
      <c r="H16" s="26">
        <f t="shared" si="3"/>
        <v>202</v>
      </c>
      <c r="I16" s="21">
        <v>2</v>
      </c>
      <c r="J16" s="21">
        <v>200</v>
      </c>
    </row>
    <row r="17" spans="1:10" ht="18" customHeight="1" x14ac:dyDescent="0.2">
      <c r="A17" s="27" t="s">
        <v>16</v>
      </c>
      <c r="B17" s="22">
        <f t="shared" si="1"/>
        <v>1090</v>
      </c>
      <c r="C17" s="23">
        <v>11</v>
      </c>
      <c r="D17" s="23">
        <v>1079</v>
      </c>
      <c r="E17" s="21">
        <f t="shared" si="2"/>
        <v>1096</v>
      </c>
      <c r="F17" s="21">
        <v>11</v>
      </c>
      <c r="G17" s="21">
        <v>1085</v>
      </c>
      <c r="H17" s="26">
        <f t="shared" si="3"/>
        <v>1100</v>
      </c>
      <c r="I17" s="21">
        <v>13</v>
      </c>
      <c r="J17" s="21">
        <v>1087</v>
      </c>
    </row>
    <row r="18" spans="1:10" ht="18" customHeight="1" x14ac:dyDescent="0.2">
      <c r="A18" s="27" t="s">
        <v>14</v>
      </c>
      <c r="B18" s="22">
        <f t="shared" si="1"/>
        <v>551</v>
      </c>
      <c r="C18" s="23">
        <v>27</v>
      </c>
      <c r="D18" s="23">
        <v>524</v>
      </c>
      <c r="E18" s="21">
        <f t="shared" si="2"/>
        <v>572</v>
      </c>
      <c r="F18" s="21">
        <v>27</v>
      </c>
      <c r="G18" s="21">
        <v>545</v>
      </c>
      <c r="H18" s="26">
        <f t="shared" si="3"/>
        <v>586</v>
      </c>
      <c r="I18" s="21">
        <v>27</v>
      </c>
      <c r="J18" s="21">
        <v>559</v>
      </c>
    </row>
    <row r="19" spans="1:10" ht="18" customHeight="1" x14ac:dyDescent="0.2">
      <c r="A19" s="29" t="s">
        <v>53</v>
      </c>
      <c r="B19" s="22">
        <f t="shared" si="1"/>
        <v>75</v>
      </c>
      <c r="C19" s="23">
        <v>9</v>
      </c>
      <c r="D19" s="23">
        <v>66</v>
      </c>
      <c r="E19" s="21">
        <f t="shared" si="2"/>
        <v>72</v>
      </c>
      <c r="F19" s="21">
        <v>9</v>
      </c>
      <c r="G19" s="21">
        <v>63</v>
      </c>
      <c r="H19" s="26">
        <f t="shared" si="3"/>
        <v>76</v>
      </c>
      <c r="I19" s="21">
        <v>10</v>
      </c>
      <c r="J19" s="21">
        <v>66</v>
      </c>
    </row>
    <row r="20" spans="1:10" ht="18" customHeight="1" x14ac:dyDescent="0.2">
      <c r="A20" s="27" t="s">
        <v>12</v>
      </c>
      <c r="B20" s="22">
        <f t="shared" si="1"/>
        <v>1142</v>
      </c>
      <c r="C20" s="23">
        <v>8</v>
      </c>
      <c r="D20" s="23">
        <f>1079+55</f>
        <v>1134</v>
      </c>
      <c r="E20" s="21">
        <f t="shared" si="2"/>
        <v>1153</v>
      </c>
      <c r="F20" s="21">
        <v>13</v>
      </c>
      <c r="G20" s="21">
        <f>61+1079</f>
        <v>1140</v>
      </c>
      <c r="H20" s="26">
        <f t="shared" si="3"/>
        <v>1154</v>
      </c>
      <c r="I20" s="21">
        <v>8</v>
      </c>
      <c r="J20" s="21">
        <v>1146</v>
      </c>
    </row>
    <row r="21" spans="1:10" ht="18" customHeight="1" x14ac:dyDescent="0.2">
      <c r="A21" s="27" t="s">
        <v>19</v>
      </c>
      <c r="B21" s="22">
        <f>SUM(C21:D21)</f>
        <v>18</v>
      </c>
      <c r="C21" s="23" t="s">
        <v>70</v>
      </c>
      <c r="D21" s="23">
        <v>18</v>
      </c>
      <c r="E21" s="21">
        <f>SUM(F21:G21)</f>
        <v>19</v>
      </c>
      <c r="F21" s="21" t="s">
        <v>70</v>
      </c>
      <c r="G21" s="21">
        <v>19</v>
      </c>
      <c r="H21" s="26">
        <f>SUM(I21:J21)</f>
        <v>21</v>
      </c>
      <c r="I21" s="21" t="s">
        <v>70</v>
      </c>
      <c r="J21" s="21">
        <v>21</v>
      </c>
    </row>
    <row r="22" spans="1:10" ht="18" customHeight="1" x14ac:dyDescent="0.2">
      <c r="A22" s="29" t="s">
        <v>54</v>
      </c>
      <c r="B22" s="22">
        <f>SUM(C22:D22)</f>
        <v>942</v>
      </c>
      <c r="C22" s="23">
        <v>4</v>
      </c>
      <c r="D22" s="23">
        <v>938</v>
      </c>
      <c r="E22" s="21">
        <f>SUM(F22:G22)</f>
        <v>948</v>
      </c>
      <c r="F22" s="21">
        <v>6</v>
      </c>
      <c r="G22" s="21">
        <v>942</v>
      </c>
      <c r="H22" s="26">
        <f>SUM(I22:J22)</f>
        <v>949</v>
      </c>
      <c r="I22" s="21">
        <v>5</v>
      </c>
      <c r="J22" s="21">
        <v>944</v>
      </c>
    </row>
    <row r="23" spans="1:10" ht="18" customHeight="1" x14ac:dyDescent="0.2">
      <c r="A23" s="27" t="s">
        <v>23</v>
      </c>
      <c r="B23" s="22">
        <f t="shared" ref="B23:B36" si="4">SUM(C23:D23)</f>
        <v>354</v>
      </c>
      <c r="C23" s="23">
        <v>9</v>
      </c>
      <c r="D23" s="23">
        <v>345</v>
      </c>
      <c r="E23" s="21">
        <f t="shared" ref="E23:E36" si="5">SUM(F23:G23)</f>
        <v>357</v>
      </c>
      <c r="F23" s="21">
        <v>9</v>
      </c>
      <c r="G23" s="21">
        <v>348</v>
      </c>
      <c r="H23" s="26">
        <f t="shared" ref="H23:H36" si="6">SUM(I23:J23)</f>
        <v>359</v>
      </c>
      <c r="I23" s="21">
        <v>9</v>
      </c>
      <c r="J23" s="21">
        <v>350</v>
      </c>
    </row>
    <row r="24" spans="1:10" ht="18" customHeight="1" x14ac:dyDescent="0.2">
      <c r="A24" s="27" t="s">
        <v>28</v>
      </c>
      <c r="B24" s="22">
        <f t="shared" si="4"/>
        <v>750</v>
      </c>
      <c r="C24" s="23">
        <v>9</v>
      </c>
      <c r="D24" s="23">
        <v>741</v>
      </c>
      <c r="E24" s="21">
        <f t="shared" si="5"/>
        <v>754</v>
      </c>
      <c r="F24" s="21">
        <v>9</v>
      </c>
      <c r="G24" s="21">
        <v>745</v>
      </c>
      <c r="H24" s="26">
        <f t="shared" si="6"/>
        <v>749</v>
      </c>
      <c r="I24" s="21">
        <v>9</v>
      </c>
      <c r="J24" s="21">
        <v>740</v>
      </c>
    </row>
    <row r="25" spans="1:10" ht="18" customHeight="1" x14ac:dyDescent="0.2">
      <c r="A25" s="27" t="s">
        <v>17</v>
      </c>
      <c r="B25" s="22">
        <f t="shared" si="4"/>
        <v>628</v>
      </c>
      <c r="C25" s="23">
        <v>8</v>
      </c>
      <c r="D25" s="23">
        <v>620</v>
      </c>
      <c r="E25" s="21">
        <f t="shared" si="5"/>
        <v>630</v>
      </c>
      <c r="F25" s="21">
        <v>8</v>
      </c>
      <c r="G25" s="21">
        <v>622</v>
      </c>
      <c r="H25" s="26">
        <f t="shared" si="6"/>
        <v>634</v>
      </c>
      <c r="I25" s="21">
        <v>9</v>
      </c>
      <c r="J25" s="21">
        <v>625</v>
      </c>
    </row>
    <row r="26" spans="1:10" ht="18" customHeight="1" x14ac:dyDescent="0.2">
      <c r="A26" s="27" t="s">
        <v>10</v>
      </c>
      <c r="B26" s="22">
        <f t="shared" si="4"/>
        <v>1661</v>
      </c>
      <c r="C26" s="23">
        <v>11</v>
      </c>
      <c r="D26" s="23">
        <v>1650</v>
      </c>
      <c r="E26" s="21">
        <f t="shared" si="5"/>
        <v>1521</v>
      </c>
      <c r="F26" s="21">
        <v>11</v>
      </c>
      <c r="G26" s="21">
        <v>1510</v>
      </c>
      <c r="H26" s="26">
        <f t="shared" si="6"/>
        <v>1501</v>
      </c>
      <c r="I26" s="21">
        <v>11</v>
      </c>
      <c r="J26" s="21">
        <v>1490</v>
      </c>
    </row>
    <row r="27" spans="1:10" ht="18" customHeight="1" x14ac:dyDescent="0.2">
      <c r="A27" s="29" t="s">
        <v>55</v>
      </c>
      <c r="B27" s="22">
        <f t="shared" si="4"/>
        <v>572</v>
      </c>
      <c r="C27" s="23">
        <v>9</v>
      </c>
      <c r="D27" s="23">
        <v>563</v>
      </c>
      <c r="E27" s="21">
        <f t="shared" si="5"/>
        <v>578</v>
      </c>
      <c r="F27" s="21">
        <v>8</v>
      </c>
      <c r="G27" s="21">
        <v>570</v>
      </c>
      <c r="H27" s="26">
        <f t="shared" si="6"/>
        <v>582</v>
      </c>
      <c r="I27" s="21">
        <v>7</v>
      </c>
      <c r="J27" s="21">
        <v>575</v>
      </c>
    </row>
    <row r="28" spans="1:10" ht="18" customHeight="1" x14ac:dyDescent="0.2">
      <c r="A28" s="29" t="s">
        <v>57</v>
      </c>
      <c r="B28" s="22">
        <f t="shared" si="4"/>
        <v>256</v>
      </c>
      <c r="C28" s="23">
        <v>9</v>
      </c>
      <c r="D28" s="23">
        <v>247</v>
      </c>
      <c r="E28" s="21">
        <f t="shared" si="5"/>
        <v>263</v>
      </c>
      <c r="F28" s="21">
        <v>10</v>
      </c>
      <c r="G28" s="21">
        <v>253</v>
      </c>
      <c r="H28" s="26">
        <f t="shared" si="6"/>
        <v>264</v>
      </c>
      <c r="I28" s="21">
        <v>10</v>
      </c>
      <c r="J28" s="21">
        <v>254</v>
      </c>
    </row>
    <row r="29" spans="1:10" ht="18" customHeight="1" x14ac:dyDescent="0.2">
      <c r="A29" s="27" t="s">
        <v>8</v>
      </c>
      <c r="B29" s="22">
        <f t="shared" si="4"/>
        <v>615</v>
      </c>
      <c r="C29" s="23">
        <v>8</v>
      </c>
      <c r="D29" s="23">
        <v>607</v>
      </c>
      <c r="E29" s="21">
        <f t="shared" si="5"/>
        <v>617</v>
      </c>
      <c r="F29" s="21">
        <v>8</v>
      </c>
      <c r="G29" s="21">
        <v>609</v>
      </c>
      <c r="H29" s="26">
        <f t="shared" si="6"/>
        <v>622</v>
      </c>
      <c r="I29" s="21">
        <v>11</v>
      </c>
      <c r="J29" s="21">
        <v>611</v>
      </c>
    </row>
    <row r="30" spans="1:10" s="9" customFormat="1" ht="18" customHeight="1" x14ac:dyDescent="0.2">
      <c r="A30" s="29" t="s">
        <v>56</v>
      </c>
      <c r="B30" s="22">
        <f t="shared" si="4"/>
        <v>320</v>
      </c>
      <c r="C30" s="23" t="s">
        <v>70</v>
      </c>
      <c r="D30" s="23">
        <v>320</v>
      </c>
      <c r="E30" s="21">
        <f t="shared" si="5"/>
        <v>327</v>
      </c>
      <c r="F30" s="21" t="s">
        <v>70</v>
      </c>
      <c r="G30" s="21">
        <v>327</v>
      </c>
      <c r="H30" s="26">
        <f t="shared" si="6"/>
        <v>330</v>
      </c>
      <c r="I30" s="21" t="s">
        <v>70</v>
      </c>
      <c r="J30" s="21">
        <v>330</v>
      </c>
    </row>
    <row r="31" spans="1:10" ht="18" customHeight="1" x14ac:dyDescent="0.2">
      <c r="A31" s="27" t="s">
        <v>7</v>
      </c>
      <c r="B31" s="22">
        <f t="shared" si="4"/>
        <v>620</v>
      </c>
      <c r="C31" s="23">
        <v>22</v>
      </c>
      <c r="D31" s="23">
        <f>525+73</f>
        <v>598</v>
      </c>
      <c r="E31" s="21">
        <f t="shared" si="5"/>
        <v>613</v>
      </c>
      <c r="F31" s="21">
        <v>13</v>
      </c>
      <c r="G31" s="21">
        <f>525+75</f>
        <v>600</v>
      </c>
      <c r="H31" s="26">
        <f t="shared" si="6"/>
        <v>616</v>
      </c>
      <c r="I31" s="21">
        <v>14</v>
      </c>
      <c r="J31" s="21">
        <v>602</v>
      </c>
    </row>
    <row r="32" spans="1:10" ht="18" customHeight="1" x14ac:dyDescent="0.2">
      <c r="A32" s="29" t="s">
        <v>58</v>
      </c>
      <c r="B32" s="22">
        <f t="shared" si="4"/>
        <v>530</v>
      </c>
      <c r="C32" s="23">
        <v>7</v>
      </c>
      <c r="D32" s="23">
        <v>523</v>
      </c>
      <c r="E32" s="21">
        <f t="shared" si="5"/>
        <v>534</v>
      </c>
      <c r="F32" s="21">
        <v>7</v>
      </c>
      <c r="G32" s="21">
        <v>527</v>
      </c>
      <c r="H32" s="26">
        <f t="shared" si="6"/>
        <v>539</v>
      </c>
      <c r="I32" s="21">
        <v>8</v>
      </c>
      <c r="J32" s="21">
        <v>531</v>
      </c>
    </row>
    <row r="33" spans="1:10" ht="18" customHeight="1" x14ac:dyDescent="0.2">
      <c r="A33" s="27" t="s">
        <v>26</v>
      </c>
      <c r="B33" s="22">
        <f t="shared" si="4"/>
        <v>77</v>
      </c>
      <c r="C33" s="23">
        <v>10</v>
      </c>
      <c r="D33" s="23">
        <v>67</v>
      </c>
      <c r="E33" s="21">
        <f t="shared" si="5"/>
        <v>81</v>
      </c>
      <c r="F33" s="21">
        <v>13</v>
      </c>
      <c r="G33" s="21">
        <v>68</v>
      </c>
      <c r="H33" s="26">
        <f t="shared" si="6"/>
        <v>81</v>
      </c>
      <c r="I33" s="21">
        <v>13</v>
      </c>
      <c r="J33" s="21">
        <v>68</v>
      </c>
    </row>
    <row r="34" spans="1:10" ht="18" customHeight="1" x14ac:dyDescent="0.2">
      <c r="A34" s="27" t="s">
        <v>11</v>
      </c>
      <c r="B34" s="22">
        <f t="shared" si="4"/>
        <v>1935</v>
      </c>
      <c r="C34" s="23">
        <v>13</v>
      </c>
      <c r="D34" s="23">
        <v>1922</v>
      </c>
      <c r="E34" s="21">
        <f t="shared" si="5"/>
        <v>1946</v>
      </c>
      <c r="F34" s="21">
        <v>15</v>
      </c>
      <c r="G34" s="21">
        <v>1931</v>
      </c>
      <c r="H34" s="26">
        <f t="shared" si="6"/>
        <v>1955</v>
      </c>
      <c r="I34" s="21">
        <v>15</v>
      </c>
      <c r="J34" s="21">
        <v>1940</v>
      </c>
    </row>
    <row r="35" spans="1:10" ht="18" customHeight="1" x14ac:dyDescent="0.2">
      <c r="A35" s="27" t="s">
        <v>25</v>
      </c>
      <c r="B35" s="22">
        <f t="shared" si="4"/>
        <v>2513</v>
      </c>
      <c r="C35" s="23">
        <v>17</v>
      </c>
      <c r="D35" s="23">
        <v>2496</v>
      </c>
      <c r="E35" s="21">
        <f t="shared" si="5"/>
        <v>2544</v>
      </c>
      <c r="F35" s="21">
        <v>20</v>
      </c>
      <c r="G35" s="21">
        <v>2524</v>
      </c>
      <c r="H35" s="26">
        <f t="shared" si="6"/>
        <v>2573</v>
      </c>
      <c r="I35" s="21">
        <v>22</v>
      </c>
      <c r="J35" s="21">
        <v>2551</v>
      </c>
    </row>
    <row r="36" spans="1:10" ht="18" customHeight="1" x14ac:dyDescent="0.2">
      <c r="A36" s="27" t="s">
        <v>21</v>
      </c>
      <c r="B36" s="22">
        <f t="shared" si="4"/>
        <v>413</v>
      </c>
      <c r="C36" s="23">
        <v>8</v>
      </c>
      <c r="D36" s="23">
        <v>405</v>
      </c>
      <c r="E36" s="21">
        <f t="shared" si="5"/>
        <v>418</v>
      </c>
      <c r="F36" s="21">
        <v>8</v>
      </c>
      <c r="G36" s="21">
        <v>410</v>
      </c>
      <c r="H36" s="26">
        <f t="shared" si="6"/>
        <v>419</v>
      </c>
      <c r="I36" s="21">
        <v>6</v>
      </c>
      <c r="J36" s="21">
        <v>413</v>
      </c>
    </row>
    <row r="37" spans="1:10" ht="18" customHeight="1" x14ac:dyDescent="0.2">
      <c r="A37" s="27" t="s">
        <v>31</v>
      </c>
      <c r="B37" s="21" t="s">
        <v>70</v>
      </c>
      <c r="C37" s="21" t="s">
        <v>70</v>
      </c>
      <c r="D37" s="21" t="s">
        <v>70</v>
      </c>
      <c r="E37" s="21" t="s">
        <v>70</v>
      </c>
      <c r="F37" s="21" t="s">
        <v>70</v>
      </c>
      <c r="G37" s="21" t="s">
        <v>70</v>
      </c>
      <c r="H37" s="21" t="s">
        <v>70</v>
      </c>
      <c r="I37" s="21" t="s">
        <v>70</v>
      </c>
      <c r="J37" s="21" t="s">
        <v>70</v>
      </c>
    </row>
    <row r="38" spans="1:10" ht="9.75" customHeight="1" x14ac:dyDescent="0.2">
      <c r="A38" s="15"/>
      <c r="B38" s="16"/>
      <c r="C38" s="17"/>
      <c r="D38" s="17"/>
      <c r="E38" s="16"/>
      <c r="F38" s="17"/>
      <c r="G38" s="17"/>
      <c r="H38" s="18"/>
      <c r="I38" s="19"/>
      <c r="J38" s="19"/>
    </row>
    <row r="39" spans="1:10" x14ac:dyDescent="0.2">
      <c r="J39" s="2" t="s">
        <v>73</v>
      </c>
    </row>
  </sheetData>
  <sortState ref="A6:J37">
    <sortCondition ref="A6:A37"/>
  </sortState>
  <mergeCells count="6">
    <mergeCell ref="A1:J1"/>
    <mergeCell ref="A3:A4"/>
    <mergeCell ref="E3:G3"/>
    <mergeCell ref="H3:J3"/>
    <mergeCell ref="B3:D3"/>
    <mergeCell ref="I2:J2"/>
  </mergeCells>
  <phoneticPr fontId="0" type="noConversion"/>
  <pageMargins left="0.95866141699999996" right="0.70866141732283505" top="0.74803149606299202" bottom="0.74803149606299202" header="0.31496062992126" footer="0.31496062992126"/>
  <pageSetup paperSize="9" orientation="portrait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17"/>
  <sheetViews>
    <sheetView tabSelected="1" view="pageBreakPreview" zoomScaleNormal="180" zoomScaleSheetLayoutView="100" workbookViewId="0">
      <selection sqref="A1:Q1"/>
    </sheetView>
  </sheetViews>
  <sheetFormatPr defaultRowHeight="12.75" x14ac:dyDescent="0.2"/>
  <cols>
    <col min="1" max="1" width="11.140625" bestFit="1" customWidth="1"/>
    <col min="2" max="2" width="3.28515625" bestFit="1" customWidth="1"/>
    <col min="3" max="3" width="4.85546875" bestFit="1" customWidth="1"/>
    <col min="4" max="4" width="4" bestFit="1" customWidth="1"/>
    <col min="5" max="5" width="5.5703125" bestFit="1" customWidth="1"/>
    <col min="6" max="6" width="5.7109375" bestFit="1" customWidth="1"/>
    <col min="7" max="7" width="4" bestFit="1" customWidth="1"/>
    <col min="8" max="8" width="5.5703125" bestFit="1" customWidth="1"/>
    <col min="9" max="9" width="5.7109375" bestFit="1" customWidth="1"/>
    <col min="10" max="10" width="4.7109375" customWidth="1"/>
    <col min="11" max="11" width="5.42578125" customWidth="1"/>
    <col min="12" max="13" width="4.7109375" customWidth="1"/>
    <col min="14" max="14" width="5.7109375" customWidth="1"/>
    <col min="15" max="15" width="4.7109375" customWidth="1"/>
    <col min="16" max="16" width="5.7109375" customWidth="1"/>
    <col min="17" max="17" width="4.7109375" customWidth="1"/>
  </cols>
  <sheetData>
    <row r="1" spans="1:17" s="11" customFormat="1" ht="60" customHeight="1" x14ac:dyDescent="0.25">
      <c r="A1" s="85" t="s">
        <v>71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s="13" customFormat="1" ht="12.75" customHeight="1" x14ac:dyDescent="0.2">
      <c r="A2" s="86" t="s">
        <v>48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7" ht="20.100000000000001" customHeight="1" x14ac:dyDescent="0.2">
      <c r="A3" s="72" t="s">
        <v>32</v>
      </c>
      <c r="B3" s="75" t="s">
        <v>33</v>
      </c>
      <c r="C3" s="76"/>
      <c r="D3" s="76"/>
      <c r="E3" s="76"/>
      <c r="F3" s="76"/>
      <c r="G3" s="76"/>
      <c r="H3" s="76"/>
      <c r="I3" s="76"/>
      <c r="J3" s="77"/>
      <c r="K3" s="78" t="s">
        <v>65</v>
      </c>
      <c r="L3" s="81" t="s">
        <v>34</v>
      </c>
      <c r="M3" s="81"/>
      <c r="N3" s="81"/>
      <c r="O3" s="81"/>
      <c r="P3" s="81"/>
      <c r="Q3" s="81"/>
    </row>
    <row r="4" spans="1:17" ht="20.100000000000001" customHeight="1" x14ac:dyDescent="0.2">
      <c r="A4" s="73"/>
      <c r="B4" s="82" t="s">
        <v>64</v>
      </c>
      <c r="C4" s="84"/>
      <c r="D4" s="83"/>
      <c r="E4" s="82" t="s">
        <v>2</v>
      </c>
      <c r="F4" s="84"/>
      <c r="G4" s="83"/>
      <c r="H4" s="75" t="s">
        <v>3</v>
      </c>
      <c r="I4" s="76"/>
      <c r="J4" s="77"/>
      <c r="K4" s="79"/>
      <c r="L4" s="82" t="s">
        <v>64</v>
      </c>
      <c r="M4" s="83"/>
      <c r="N4" s="75" t="s">
        <v>2</v>
      </c>
      <c r="O4" s="77"/>
      <c r="P4" s="82" t="s">
        <v>3</v>
      </c>
      <c r="Q4" s="83"/>
    </row>
    <row r="5" spans="1:17" ht="45.95" customHeight="1" x14ac:dyDescent="0.2">
      <c r="A5" s="74"/>
      <c r="B5" s="48" t="s">
        <v>35</v>
      </c>
      <c r="C5" s="48" t="s">
        <v>36</v>
      </c>
      <c r="D5" s="48" t="s">
        <v>60</v>
      </c>
      <c r="E5" s="48" t="s">
        <v>35</v>
      </c>
      <c r="F5" s="48" t="s">
        <v>36</v>
      </c>
      <c r="G5" s="49" t="s">
        <v>60</v>
      </c>
      <c r="H5" s="48" t="s">
        <v>35</v>
      </c>
      <c r="I5" s="48" t="s">
        <v>36</v>
      </c>
      <c r="J5" s="48" t="s">
        <v>60</v>
      </c>
      <c r="K5" s="80"/>
      <c r="L5" s="48" t="s">
        <v>37</v>
      </c>
      <c r="M5" s="48" t="s">
        <v>38</v>
      </c>
      <c r="N5" s="48" t="s">
        <v>37</v>
      </c>
      <c r="O5" s="48" t="s">
        <v>38</v>
      </c>
      <c r="P5" s="48" t="s">
        <v>37</v>
      </c>
      <c r="Q5" s="48" t="s">
        <v>38</v>
      </c>
    </row>
    <row r="6" spans="1:17" ht="25.5" customHeight="1" x14ac:dyDescent="0.2">
      <c r="A6" s="50" t="s">
        <v>30</v>
      </c>
      <c r="B6" s="51">
        <f>SUM(B7:B38)</f>
        <v>85</v>
      </c>
      <c r="C6" s="51">
        <f>SUM(C7:C38)</f>
        <v>1667</v>
      </c>
      <c r="D6" s="51">
        <f>SUM(D7:D38)</f>
        <v>250</v>
      </c>
      <c r="E6" s="51">
        <f t="shared" ref="E6:Q6" si="0">SUM(E7:E38)</f>
        <v>5038</v>
      </c>
      <c r="F6" s="51">
        <f t="shared" si="0"/>
        <v>14265</v>
      </c>
      <c r="G6" s="51">
        <f t="shared" si="0"/>
        <v>54</v>
      </c>
      <c r="H6" s="51">
        <f t="shared" si="0"/>
        <v>5123</v>
      </c>
      <c r="I6" s="51">
        <f t="shared" si="0"/>
        <v>15932</v>
      </c>
      <c r="J6" s="51">
        <f t="shared" si="0"/>
        <v>304</v>
      </c>
      <c r="K6" s="51">
        <f t="shared" si="0"/>
        <v>6726</v>
      </c>
      <c r="L6" s="51">
        <f t="shared" si="0"/>
        <v>341</v>
      </c>
      <c r="M6" s="51">
        <f t="shared" si="0"/>
        <v>139</v>
      </c>
      <c r="N6" s="51">
        <f t="shared" si="0"/>
        <v>26728</v>
      </c>
      <c r="O6" s="51">
        <f t="shared" si="0"/>
        <v>141</v>
      </c>
      <c r="P6" s="51">
        <f t="shared" si="0"/>
        <v>27069</v>
      </c>
      <c r="Q6" s="51">
        <f t="shared" si="0"/>
        <v>280</v>
      </c>
    </row>
    <row r="7" spans="1:17" ht="17.850000000000001" customHeight="1" x14ac:dyDescent="0.2">
      <c r="A7" s="52" t="s">
        <v>15</v>
      </c>
      <c r="B7" s="53" t="s">
        <v>70</v>
      </c>
      <c r="C7" s="53">
        <v>3</v>
      </c>
      <c r="D7" s="53">
        <v>1</v>
      </c>
      <c r="E7" s="53">
        <v>7</v>
      </c>
      <c r="F7" s="53">
        <v>1</v>
      </c>
      <c r="G7" s="53" t="s">
        <v>70</v>
      </c>
      <c r="H7" s="53">
        <v>7</v>
      </c>
      <c r="I7" s="53">
        <v>4</v>
      </c>
      <c r="J7" s="53">
        <f>SUM(D7,G7)</f>
        <v>1</v>
      </c>
      <c r="K7" s="53">
        <v>42</v>
      </c>
      <c r="L7" s="53">
        <v>16</v>
      </c>
      <c r="M7" s="53">
        <v>3</v>
      </c>
      <c r="N7" s="53">
        <v>421</v>
      </c>
      <c r="O7" s="53" t="s">
        <v>70</v>
      </c>
      <c r="P7" s="53">
        <v>437</v>
      </c>
      <c r="Q7" s="53">
        <v>3</v>
      </c>
    </row>
    <row r="8" spans="1:17" ht="17.850000000000001" customHeight="1" x14ac:dyDescent="0.2">
      <c r="A8" s="52" t="s">
        <v>61</v>
      </c>
      <c r="B8" s="53">
        <v>47</v>
      </c>
      <c r="C8" s="53">
        <v>124</v>
      </c>
      <c r="D8" s="53" t="s">
        <v>70</v>
      </c>
      <c r="E8" s="53">
        <v>185</v>
      </c>
      <c r="F8" s="53">
        <v>291</v>
      </c>
      <c r="G8" s="53" t="s">
        <v>70</v>
      </c>
      <c r="H8" s="53">
        <v>232</v>
      </c>
      <c r="I8" s="53">
        <v>415</v>
      </c>
      <c r="J8" s="53" t="s">
        <v>70</v>
      </c>
      <c r="K8" s="53">
        <v>436</v>
      </c>
      <c r="L8" s="53">
        <v>14</v>
      </c>
      <c r="M8" s="53" t="s">
        <v>70</v>
      </c>
      <c r="N8" s="53">
        <v>295</v>
      </c>
      <c r="O8" s="53">
        <v>3</v>
      </c>
      <c r="P8" s="53">
        <v>309</v>
      </c>
      <c r="Q8" s="53">
        <v>3</v>
      </c>
    </row>
    <row r="9" spans="1:17" ht="17.850000000000001" customHeight="1" x14ac:dyDescent="0.2">
      <c r="A9" s="52" t="s">
        <v>22</v>
      </c>
      <c r="B9" s="53" t="s">
        <v>70</v>
      </c>
      <c r="C9" s="53">
        <f>96+38</f>
        <v>134</v>
      </c>
      <c r="D9" s="53" t="s">
        <v>70</v>
      </c>
      <c r="E9" s="53">
        <f>39+45</f>
        <v>84</v>
      </c>
      <c r="F9" s="53">
        <v>515</v>
      </c>
      <c r="G9" s="53">
        <v>4</v>
      </c>
      <c r="H9" s="53">
        <f>39+45</f>
        <v>84</v>
      </c>
      <c r="I9" s="53">
        <f>608+41</f>
        <v>649</v>
      </c>
      <c r="J9" s="53">
        <f>SUM(D9,G9)</f>
        <v>4</v>
      </c>
      <c r="K9" s="53">
        <v>17</v>
      </c>
      <c r="L9" s="53">
        <v>22</v>
      </c>
      <c r="M9" s="53">
        <v>8</v>
      </c>
      <c r="N9" s="53">
        <v>646</v>
      </c>
      <c r="O9" s="53" t="s">
        <v>70</v>
      </c>
      <c r="P9" s="53">
        <v>668</v>
      </c>
      <c r="Q9" s="53">
        <v>8</v>
      </c>
    </row>
    <row r="10" spans="1:17" ht="17.850000000000001" customHeight="1" x14ac:dyDescent="0.2">
      <c r="A10" s="52" t="s">
        <v>18</v>
      </c>
      <c r="B10" s="53" t="s">
        <v>70</v>
      </c>
      <c r="C10" s="53" t="s">
        <v>70</v>
      </c>
      <c r="D10" s="53" t="s">
        <v>70</v>
      </c>
      <c r="E10" s="53" t="s">
        <v>70</v>
      </c>
      <c r="F10" s="53" t="s">
        <v>70</v>
      </c>
      <c r="G10" s="53" t="s">
        <v>70</v>
      </c>
      <c r="H10" s="53" t="s">
        <v>70</v>
      </c>
      <c r="I10" s="53" t="s">
        <v>70</v>
      </c>
      <c r="J10" s="53" t="s">
        <v>70</v>
      </c>
      <c r="K10" s="53" t="s">
        <v>70</v>
      </c>
      <c r="L10" s="53">
        <v>4</v>
      </c>
      <c r="M10" s="53" t="s">
        <v>70</v>
      </c>
      <c r="N10" s="53">
        <v>43</v>
      </c>
      <c r="O10" s="53" t="s">
        <v>70</v>
      </c>
      <c r="P10" s="53">
        <v>47</v>
      </c>
      <c r="Q10" s="53" t="s">
        <v>70</v>
      </c>
    </row>
    <row r="11" spans="1:17" ht="17.850000000000001" customHeight="1" x14ac:dyDescent="0.2">
      <c r="A11" s="52" t="s">
        <v>27</v>
      </c>
      <c r="B11" s="53">
        <v>13</v>
      </c>
      <c r="C11" s="53">
        <v>28</v>
      </c>
      <c r="D11" s="53">
        <v>4</v>
      </c>
      <c r="E11" s="53">
        <v>405</v>
      </c>
      <c r="F11" s="53">
        <v>8</v>
      </c>
      <c r="G11" s="53">
        <v>2</v>
      </c>
      <c r="H11" s="53">
        <v>418</v>
      </c>
      <c r="I11" s="53">
        <v>36</v>
      </c>
      <c r="J11" s="53">
        <f>SUM(D11,G11)</f>
        <v>6</v>
      </c>
      <c r="K11" s="53">
        <v>30</v>
      </c>
      <c r="L11" s="53">
        <v>14</v>
      </c>
      <c r="M11" s="53">
        <v>7</v>
      </c>
      <c r="N11" s="53">
        <v>1940</v>
      </c>
      <c r="O11" s="53" t="s">
        <v>70</v>
      </c>
      <c r="P11" s="53">
        <v>1954</v>
      </c>
      <c r="Q11" s="53">
        <v>7</v>
      </c>
    </row>
    <row r="12" spans="1:17" ht="17.850000000000001" customHeight="1" x14ac:dyDescent="0.2">
      <c r="A12" s="52" t="s">
        <v>9</v>
      </c>
      <c r="B12" s="53" t="s">
        <v>70</v>
      </c>
      <c r="C12" s="53">
        <v>20</v>
      </c>
      <c r="D12" s="53">
        <v>7</v>
      </c>
      <c r="E12" s="53">
        <v>30</v>
      </c>
      <c r="F12" s="53">
        <v>560</v>
      </c>
      <c r="G12" s="53" t="s">
        <v>70</v>
      </c>
      <c r="H12" s="53">
        <v>30</v>
      </c>
      <c r="I12" s="53">
        <v>580</v>
      </c>
      <c r="J12" s="53">
        <f>SUM(D12,G12)</f>
        <v>7</v>
      </c>
      <c r="K12" s="53">
        <v>22</v>
      </c>
      <c r="L12" s="53">
        <v>13</v>
      </c>
      <c r="M12" s="53" t="s">
        <v>70</v>
      </c>
      <c r="N12" s="53">
        <v>1540</v>
      </c>
      <c r="O12" s="53" t="s">
        <v>70</v>
      </c>
      <c r="P12" s="53">
        <v>1553</v>
      </c>
      <c r="Q12" s="53" t="s">
        <v>70</v>
      </c>
    </row>
    <row r="13" spans="1:17" ht="17.850000000000001" customHeight="1" x14ac:dyDescent="0.2">
      <c r="A13" s="52" t="s">
        <v>24</v>
      </c>
      <c r="B13" s="53" t="s">
        <v>70</v>
      </c>
      <c r="C13" s="53" t="s">
        <v>70</v>
      </c>
      <c r="D13" s="53" t="s">
        <v>70</v>
      </c>
      <c r="E13" s="53" t="s">
        <v>70</v>
      </c>
      <c r="F13" s="53" t="s">
        <v>70</v>
      </c>
      <c r="G13" s="53" t="s">
        <v>70</v>
      </c>
      <c r="H13" s="53" t="s">
        <v>70</v>
      </c>
      <c r="I13" s="53" t="s">
        <v>70</v>
      </c>
      <c r="J13" s="53" t="s">
        <v>70</v>
      </c>
      <c r="K13" s="53" t="s">
        <v>70</v>
      </c>
      <c r="L13" s="53">
        <v>12</v>
      </c>
      <c r="M13" s="53">
        <v>3</v>
      </c>
      <c r="N13" s="53">
        <v>240</v>
      </c>
      <c r="O13" s="53">
        <v>13</v>
      </c>
      <c r="P13" s="53">
        <v>252</v>
      </c>
      <c r="Q13" s="53">
        <v>16</v>
      </c>
    </row>
    <row r="14" spans="1:17" ht="17.850000000000001" customHeight="1" x14ac:dyDescent="0.2">
      <c r="A14" s="52" t="s">
        <v>20</v>
      </c>
      <c r="B14" s="53" t="s">
        <v>70</v>
      </c>
      <c r="C14" s="53">
        <v>42</v>
      </c>
      <c r="D14" s="53" t="s">
        <v>70</v>
      </c>
      <c r="E14" s="53">
        <v>72</v>
      </c>
      <c r="F14" s="53">
        <f>923+11</f>
        <v>934</v>
      </c>
      <c r="G14" s="53" t="s">
        <v>70</v>
      </c>
      <c r="H14" s="53">
        <v>72</v>
      </c>
      <c r="I14" s="53">
        <v>976</v>
      </c>
      <c r="J14" s="53" t="s">
        <v>70</v>
      </c>
      <c r="K14" s="53">
        <v>215</v>
      </c>
      <c r="L14" s="53">
        <v>32</v>
      </c>
      <c r="M14" s="53">
        <v>14</v>
      </c>
      <c r="N14" s="53">
        <v>4576</v>
      </c>
      <c r="O14" s="53">
        <v>4</v>
      </c>
      <c r="P14" s="53">
        <v>4608</v>
      </c>
      <c r="Q14" s="53">
        <v>18</v>
      </c>
    </row>
    <row r="15" spans="1:17" ht="17.850000000000001" customHeight="1" x14ac:dyDescent="0.2">
      <c r="A15" s="52" t="s">
        <v>45</v>
      </c>
      <c r="B15" s="53" t="s">
        <v>70</v>
      </c>
      <c r="C15" s="53">
        <v>423</v>
      </c>
      <c r="D15" s="53">
        <v>14</v>
      </c>
      <c r="E15" s="53">
        <v>297</v>
      </c>
      <c r="F15" s="53">
        <v>1587</v>
      </c>
      <c r="G15" s="53">
        <v>8</v>
      </c>
      <c r="H15" s="53">
        <v>297</v>
      </c>
      <c r="I15" s="53">
        <v>2010</v>
      </c>
      <c r="J15" s="53">
        <f>SUM(D15,G15)</f>
        <v>22</v>
      </c>
      <c r="K15" s="53" t="s">
        <v>70</v>
      </c>
      <c r="L15" s="53">
        <v>8</v>
      </c>
      <c r="M15" s="53">
        <v>11</v>
      </c>
      <c r="N15" s="53">
        <v>1680</v>
      </c>
      <c r="O15" s="53">
        <v>20</v>
      </c>
      <c r="P15" s="53">
        <v>1688</v>
      </c>
      <c r="Q15" s="53">
        <v>31</v>
      </c>
    </row>
    <row r="16" spans="1:17" ht="17.850000000000001" customHeight="1" x14ac:dyDescent="0.2">
      <c r="A16" s="52" t="s">
        <v>46</v>
      </c>
      <c r="B16" s="53">
        <v>13</v>
      </c>
      <c r="C16" s="53">
        <v>20</v>
      </c>
      <c r="D16" s="53" t="s">
        <v>70</v>
      </c>
      <c r="E16" s="53">
        <v>35</v>
      </c>
      <c r="F16" s="53" t="s">
        <v>70</v>
      </c>
      <c r="G16" s="53">
        <v>1</v>
      </c>
      <c r="H16" s="53">
        <v>48</v>
      </c>
      <c r="I16" s="53">
        <v>20</v>
      </c>
      <c r="J16" s="53">
        <f>SUM(D16,G16)</f>
        <v>1</v>
      </c>
      <c r="K16" s="53">
        <v>3</v>
      </c>
      <c r="L16" s="53">
        <v>5</v>
      </c>
      <c r="M16" s="53">
        <v>7</v>
      </c>
      <c r="N16" s="53">
        <v>316</v>
      </c>
      <c r="O16" s="53">
        <v>4</v>
      </c>
      <c r="P16" s="53">
        <v>321</v>
      </c>
      <c r="Q16" s="53">
        <v>11</v>
      </c>
    </row>
    <row r="17" spans="1:17" ht="17.850000000000001" customHeight="1" x14ac:dyDescent="0.2">
      <c r="A17" s="52" t="s">
        <v>13</v>
      </c>
      <c r="B17" s="53" t="s">
        <v>70</v>
      </c>
      <c r="C17" s="53">
        <v>12</v>
      </c>
      <c r="D17" s="53" t="s">
        <v>70</v>
      </c>
      <c r="E17" s="53">
        <v>58</v>
      </c>
      <c r="F17" s="53">
        <v>13</v>
      </c>
      <c r="G17" s="53" t="s">
        <v>70</v>
      </c>
      <c r="H17" s="53">
        <v>58</v>
      </c>
      <c r="I17" s="53">
        <v>25</v>
      </c>
      <c r="J17" s="53" t="s">
        <v>70</v>
      </c>
      <c r="K17" s="53">
        <v>72</v>
      </c>
      <c r="L17" s="53">
        <v>2</v>
      </c>
      <c r="M17" s="53" t="s">
        <v>70</v>
      </c>
      <c r="N17" s="53">
        <v>168</v>
      </c>
      <c r="O17" s="53" t="s">
        <v>70</v>
      </c>
      <c r="P17" s="53">
        <v>170</v>
      </c>
      <c r="Q17" s="53" t="s">
        <v>70</v>
      </c>
    </row>
    <row r="18" spans="1:17" ht="17.850000000000001" customHeight="1" x14ac:dyDescent="0.2">
      <c r="A18" s="52" t="s">
        <v>16</v>
      </c>
      <c r="B18" s="53" t="s">
        <v>70</v>
      </c>
      <c r="C18" s="53">
        <v>29</v>
      </c>
      <c r="D18" s="53" t="s">
        <v>70</v>
      </c>
      <c r="E18" s="53">
        <v>2</v>
      </c>
      <c r="F18" s="53">
        <v>134</v>
      </c>
      <c r="G18" s="53">
        <v>24</v>
      </c>
      <c r="H18" s="53">
        <v>2</v>
      </c>
      <c r="I18" s="53">
        <v>163</v>
      </c>
      <c r="J18" s="53">
        <f>SUM(D18,G18)</f>
        <v>24</v>
      </c>
      <c r="K18" s="53">
        <v>12</v>
      </c>
      <c r="L18" s="53">
        <v>11</v>
      </c>
      <c r="M18" s="53">
        <v>2</v>
      </c>
      <c r="N18" s="53">
        <v>1079</v>
      </c>
      <c r="O18" s="53">
        <v>25</v>
      </c>
      <c r="P18" s="53">
        <v>1090</v>
      </c>
      <c r="Q18" s="53">
        <v>27</v>
      </c>
    </row>
    <row r="19" spans="1:17" ht="17.850000000000001" customHeight="1" x14ac:dyDescent="0.2">
      <c r="A19" s="52" t="s">
        <v>14</v>
      </c>
      <c r="B19" s="53" t="s">
        <v>70</v>
      </c>
      <c r="C19" s="53">
        <v>21</v>
      </c>
      <c r="D19" s="53" t="s">
        <v>70</v>
      </c>
      <c r="E19" s="53" t="s">
        <v>70</v>
      </c>
      <c r="F19" s="53">
        <v>635</v>
      </c>
      <c r="G19" s="53" t="s">
        <v>70</v>
      </c>
      <c r="H19" s="53" t="s">
        <v>70</v>
      </c>
      <c r="I19" s="53">
        <v>656</v>
      </c>
      <c r="J19" s="53" t="s">
        <v>70</v>
      </c>
      <c r="K19" s="53">
        <v>10</v>
      </c>
      <c r="L19" s="53">
        <v>27</v>
      </c>
      <c r="M19" s="53" t="s">
        <v>70</v>
      </c>
      <c r="N19" s="53">
        <v>524</v>
      </c>
      <c r="O19" s="53">
        <v>2</v>
      </c>
      <c r="P19" s="53">
        <v>551</v>
      </c>
      <c r="Q19" s="53">
        <v>2</v>
      </c>
    </row>
    <row r="20" spans="1:17" ht="17.850000000000001" customHeight="1" x14ac:dyDescent="0.2">
      <c r="A20" s="54" t="s">
        <v>59</v>
      </c>
      <c r="B20" s="53" t="s">
        <v>70</v>
      </c>
      <c r="C20" s="53">
        <v>27</v>
      </c>
      <c r="D20" s="53" t="s">
        <v>70</v>
      </c>
      <c r="E20" s="53" t="s">
        <v>70</v>
      </c>
      <c r="F20" s="53">
        <v>203</v>
      </c>
      <c r="G20" s="53" t="s">
        <v>70</v>
      </c>
      <c r="H20" s="53" t="s">
        <v>70</v>
      </c>
      <c r="I20" s="53">
        <v>230</v>
      </c>
      <c r="J20" s="53" t="s">
        <v>70</v>
      </c>
      <c r="K20" s="53">
        <v>117</v>
      </c>
      <c r="L20" s="53">
        <v>9</v>
      </c>
      <c r="M20" s="53">
        <v>9</v>
      </c>
      <c r="N20" s="53">
        <v>66</v>
      </c>
      <c r="O20" s="53" t="s">
        <v>70</v>
      </c>
      <c r="P20" s="53">
        <v>75</v>
      </c>
      <c r="Q20" s="53">
        <v>9</v>
      </c>
    </row>
    <row r="21" spans="1:17" ht="17.850000000000001" customHeight="1" x14ac:dyDescent="0.2">
      <c r="A21" s="52" t="s">
        <v>12</v>
      </c>
      <c r="B21" s="53" t="s">
        <v>70</v>
      </c>
      <c r="C21" s="53">
        <f>29+15</f>
        <v>44</v>
      </c>
      <c r="D21" s="53">
        <v>22</v>
      </c>
      <c r="E21" s="53">
        <v>1718</v>
      </c>
      <c r="F21" s="53">
        <v>25</v>
      </c>
      <c r="G21" s="53" t="s">
        <v>70</v>
      </c>
      <c r="H21" s="53">
        <v>1718</v>
      </c>
      <c r="I21" s="53">
        <v>69</v>
      </c>
      <c r="J21" s="53">
        <f>SUM(D21,G21)</f>
        <v>22</v>
      </c>
      <c r="K21" s="53">
        <v>340</v>
      </c>
      <c r="L21" s="53">
        <v>8</v>
      </c>
      <c r="M21" s="53" t="s">
        <v>70</v>
      </c>
      <c r="N21" s="53">
        <f>1079+55</f>
        <v>1134</v>
      </c>
      <c r="O21" s="53" t="s">
        <v>70</v>
      </c>
      <c r="P21" s="53">
        <f>1087+55</f>
        <v>1142</v>
      </c>
      <c r="Q21" s="53" t="s">
        <v>70</v>
      </c>
    </row>
    <row r="22" spans="1:17" ht="17.850000000000001" customHeight="1" x14ac:dyDescent="0.2">
      <c r="A22" s="52" t="s">
        <v>19</v>
      </c>
      <c r="B22" s="53" t="s">
        <v>70</v>
      </c>
      <c r="C22" s="53" t="s">
        <v>70</v>
      </c>
      <c r="D22" s="53" t="s">
        <v>70</v>
      </c>
      <c r="E22" s="53" t="s">
        <v>70</v>
      </c>
      <c r="F22" s="53" t="s">
        <v>70</v>
      </c>
      <c r="G22" s="53" t="s">
        <v>70</v>
      </c>
      <c r="H22" s="53" t="s">
        <v>70</v>
      </c>
      <c r="I22" s="53" t="s">
        <v>70</v>
      </c>
      <c r="J22" s="53" t="s">
        <v>70</v>
      </c>
      <c r="K22" s="53" t="s">
        <v>70</v>
      </c>
      <c r="L22" s="53" t="s">
        <v>70</v>
      </c>
      <c r="M22" s="53" t="s">
        <v>70</v>
      </c>
      <c r="N22" s="53">
        <v>18</v>
      </c>
      <c r="O22" s="53" t="s">
        <v>70</v>
      </c>
      <c r="P22" s="53">
        <v>18</v>
      </c>
      <c r="Q22" s="53" t="s">
        <v>70</v>
      </c>
    </row>
    <row r="23" spans="1:17" ht="17.850000000000001" customHeight="1" x14ac:dyDescent="0.2">
      <c r="A23" s="52" t="s">
        <v>54</v>
      </c>
      <c r="B23" s="53" t="s">
        <v>70</v>
      </c>
      <c r="C23" s="53">
        <v>3</v>
      </c>
      <c r="D23" s="53" t="s">
        <v>70</v>
      </c>
      <c r="E23" s="53">
        <v>120</v>
      </c>
      <c r="F23" s="53">
        <v>15</v>
      </c>
      <c r="G23" s="53" t="s">
        <v>70</v>
      </c>
      <c r="H23" s="53">
        <v>120</v>
      </c>
      <c r="I23" s="53">
        <v>18</v>
      </c>
      <c r="J23" s="53" t="s">
        <v>70</v>
      </c>
      <c r="K23" s="53" t="s">
        <v>70</v>
      </c>
      <c r="L23" s="53">
        <v>4</v>
      </c>
      <c r="M23" s="53" t="s">
        <v>70</v>
      </c>
      <c r="N23" s="53">
        <v>938</v>
      </c>
      <c r="O23" s="53">
        <v>5</v>
      </c>
      <c r="P23" s="53">
        <v>942</v>
      </c>
      <c r="Q23" s="53">
        <v>5</v>
      </c>
    </row>
    <row r="24" spans="1:17" ht="17.850000000000001" customHeight="1" x14ac:dyDescent="0.2">
      <c r="A24" s="52" t="s">
        <v>23</v>
      </c>
      <c r="B24" s="53" t="s">
        <v>70</v>
      </c>
      <c r="C24" s="53">
        <v>160</v>
      </c>
      <c r="D24" s="53" t="s">
        <v>70</v>
      </c>
      <c r="E24" s="53">
        <v>99</v>
      </c>
      <c r="F24" s="53">
        <v>352</v>
      </c>
      <c r="G24" s="53">
        <v>8</v>
      </c>
      <c r="H24" s="53">
        <v>99</v>
      </c>
      <c r="I24" s="53">
        <v>512</v>
      </c>
      <c r="J24" s="53">
        <f>SUM(D24,G24)</f>
        <v>8</v>
      </c>
      <c r="K24" s="53">
        <v>50</v>
      </c>
      <c r="L24" s="53">
        <v>9</v>
      </c>
      <c r="M24" s="53" t="s">
        <v>70</v>
      </c>
      <c r="N24" s="53">
        <v>345</v>
      </c>
      <c r="O24" s="53" t="s">
        <v>70</v>
      </c>
      <c r="P24" s="53">
        <v>354</v>
      </c>
      <c r="Q24" s="53" t="s">
        <v>70</v>
      </c>
    </row>
    <row r="25" spans="1:17" ht="17.850000000000001" customHeight="1" x14ac:dyDescent="0.2">
      <c r="A25" s="52" t="s">
        <v>28</v>
      </c>
      <c r="B25" s="53" t="s">
        <v>70</v>
      </c>
      <c r="C25" s="53">
        <v>8</v>
      </c>
      <c r="D25" s="53" t="s">
        <v>70</v>
      </c>
      <c r="E25" s="53">
        <v>8</v>
      </c>
      <c r="F25" s="53">
        <v>12</v>
      </c>
      <c r="G25" s="53" t="s">
        <v>70</v>
      </c>
      <c r="H25" s="53">
        <v>8</v>
      </c>
      <c r="I25" s="53">
        <v>20</v>
      </c>
      <c r="J25" s="53" t="s">
        <v>70</v>
      </c>
      <c r="K25" s="53">
        <v>2270</v>
      </c>
      <c r="L25" s="53">
        <v>9</v>
      </c>
      <c r="M25" s="53">
        <v>2</v>
      </c>
      <c r="N25" s="53">
        <v>741</v>
      </c>
      <c r="O25" s="53">
        <v>8</v>
      </c>
      <c r="P25" s="53">
        <v>750</v>
      </c>
      <c r="Q25" s="53">
        <v>10</v>
      </c>
    </row>
    <row r="26" spans="1:17" ht="17.850000000000001" customHeight="1" x14ac:dyDescent="0.2">
      <c r="A26" s="52" t="s">
        <v>17</v>
      </c>
      <c r="B26" s="53" t="s">
        <v>70</v>
      </c>
      <c r="C26" s="53" t="s">
        <v>70</v>
      </c>
      <c r="D26" s="53" t="s">
        <v>70</v>
      </c>
      <c r="E26" s="53" t="s">
        <v>70</v>
      </c>
      <c r="F26" s="53">
        <v>12</v>
      </c>
      <c r="G26" s="53" t="s">
        <v>70</v>
      </c>
      <c r="H26" s="53" t="s">
        <v>70</v>
      </c>
      <c r="I26" s="53">
        <v>12</v>
      </c>
      <c r="J26" s="53" t="s">
        <v>70</v>
      </c>
      <c r="K26" s="53" t="s">
        <v>70</v>
      </c>
      <c r="L26" s="53">
        <v>8</v>
      </c>
      <c r="M26" s="53">
        <v>5</v>
      </c>
      <c r="N26" s="53">
        <v>620</v>
      </c>
      <c r="O26" s="53">
        <v>5</v>
      </c>
      <c r="P26" s="53">
        <v>628</v>
      </c>
      <c r="Q26" s="53">
        <v>10</v>
      </c>
    </row>
    <row r="27" spans="1:17" ht="17.850000000000001" customHeight="1" x14ac:dyDescent="0.2">
      <c r="A27" s="52" t="s">
        <v>10</v>
      </c>
      <c r="B27" s="53" t="s">
        <v>70</v>
      </c>
      <c r="C27" s="53">
        <v>86</v>
      </c>
      <c r="D27" s="53" t="s">
        <v>70</v>
      </c>
      <c r="E27" s="53">
        <v>56</v>
      </c>
      <c r="F27" s="53">
        <v>2080</v>
      </c>
      <c r="G27" s="53">
        <v>5</v>
      </c>
      <c r="H27" s="53">
        <v>56</v>
      </c>
      <c r="I27" s="53">
        <v>2166</v>
      </c>
      <c r="J27" s="53">
        <f>SUM(D27,G27)</f>
        <v>5</v>
      </c>
      <c r="K27" s="53">
        <v>21</v>
      </c>
      <c r="L27" s="53">
        <v>11</v>
      </c>
      <c r="M27" s="53">
        <v>4</v>
      </c>
      <c r="N27" s="53">
        <v>1650</v>
      </c>
      <c r="O27" s="53" t="s">
        <v>70</v>
      </c>
      <c r="P27" s="53">
        <v>1661</v>
      </c>
      <c r="Q27" s="53">
        <v>4</v>
      </c>
    </row>
    <row r="28" spans="1:17" ht="17.850000000000001" customHeight="1" x14ac:dyDescent="0.2">
      <c r="A28" s="52" t="s">
        <v>55</v>
      </c>
      <c r="B28" s="53" t="s">
        <v>70</v>
      </c>
      <c r="C28" s="53">
        <v>17</v>
      </c>
      <c r="D28" s="53" t="s">
        <v>70</v>
      </c>
      <c r="E28" s="53">
        <v>206</v>
      </c>
      <c r="F28" s="53">
        <v>1118</v>
      </c>
      <c r="G28" s="53" t="s">
        <v>70</v>
      </c>
      <c r="H28" s="53">
        <v>206</v>
      </c>
      <c r="I28" s="53">
        <v>1135</v>
      </c>
      <c r="J28" s="53" t="s">
        <v>70</v>
      </c>
      <c r="K28" s="53">
        <v>503</v>
      </c>
      <c r="L28" s="53">
        <v>9</v>
      </c>
      <c r="M28" s="53" t="s">
        <v>70</v>
      </c>
      <c r="N28" s="53">
        <v>563</v>
      </c>
      <c r="O28" s="53" t="s">
        <v>70</v>
      </c>
      <c r="P28" s="53">
        <v>572</v>
      </c>
      <c r="Q28" s="53" t="s">
        <v>70</v>
      </c>
    </row>
    <row r="29" spans="1:17" ht="17.850000000000001" customHeight="1" x14ac:dyDescent="0.2">
      <c r="A29" s="52" t="s">
        <v>57</v>
      </c>
      <c r="B29" s="53">
        <v>12</v>
      </c>
      <c r="C29" s="53">
        <v>80</v>
      </c>
      <c r="D29" s="53" t="s">
        <v>70</v>
      </c>
      <c r="E29" s="53" t="s">
        <v>70</v>
      </c>
      <c r="F29" s="53" t="s">
        <v>70</v>
      </c>
      <c r="G29" s="53" t="s">
        <v>70</v>
      </c>
      <c r="H29" s="53">
        <v>12</v>
      </c>
      <c r="I29" s="53">
        <v>80</v>
      </c>
      <c r="J29" s="53" t="s">
        <v>70</v>
      </c>
      <c r="K29" s="53">
        <v>140</v>
      </c>
      <c r="L29" s="53">
        <v>9</v>
      </c>
      <c r="M29" s="53" t="s">
        <v>70</v>
      </c>
      <c r="N29" s="53">
        <v>247</v>
      </c>
      <c r="O29" s="53" t="s">
        <v>70</v>
      </c>
      <c r="P29" s="53">
        <v>256</v>
      </c>
      <c r="Q29" s="53" t="s">
        <v>70</v>
      </c>
    </row>
    <row r="30" spans="1:17" ht="17.850000000000001" customHeight="1" x14ac:dyDescent="0.2">
      <c r="A30" s="52" t="s">
        <v>8</v>
      </c>
      <c r="B30" s="53" t="s">
        <v>70</v>
      </c>
      <c r="C30" s="53">
        <v>38</v>
      </c>
      <c r="D30" s="53">
        <v>106</v>
      </c>
      <c r="E30" s="53">
        <v>78</v>
      </c>
      <c r="F30" s="53">
        <v>2461</v>
      </c>
      <c r="G30" s="53" t="s">
        <v>70</v>
      </c>
      <c r="H30" s="53">
        <v>78</v>
      </c>
      <c r="I30" s="53">
        <v>2499</v>
      </c>
      <c r="J30" s="53">
        <f>SUM(D30,G30)</f>
        <v>106</v>
      </c>
      <c r="K30" s="53" t="s">
        <v>70</v>
      </c>
      <c r="L30" s="53">
        <v>8</v>
      </c>
      <c r="M30" s="53" t="s">
        <v>70</v>
      </c>
      <c r="N30" s="53">
        <v>607</v>
      </c>
      <c r="O30" s="53" t="s">
        <v>70</v>
      </c>
      <c r="P30" s="53">
        <v>615</v>
      </c>
      <c r="Q30" s="53" t="s">
        <v>70</v>
      </c>
    </row>
    <row r="31" spans="1:17" ht="17.850000000000001" customHeight="1" x14ac:dyDescent="0.2">
      <c r="A31" s="52" t="s">
        <v>56</v>
      </c>
      <c r="B31" s="53" t="s">
        <v>70</v>
      </c>
      <c r="C31" s="53">
        <v>22</v>
      </c>
      <c r="D31" s="53" t="s">
        <v>70</v>
      </c>
      <c r="E31" s="53" t="s">
        <v>70</v>
      </c>
      <c r="F31" s="53">
        <v>2</v>
      </c>
      <c r="G31" s="53" t="s">
        <v>70</v>
      </c>
      <c r="H31" s="53" t="s">
        <v>70</v>
      </c>
      <c r="I31" s="53">
        <v>24</v>
      </c>
      <c r="J31" s="53" t="s">
        <v>70</v>
      </c>
      <c r="K31" s="53">
        <v>40</v>
      </c>
      <c r="L31" s="53" t="s">
        <v>70</v>
      </c>
      <c r="M31" s="53" t="s">
        <v>70</v>
      </c>
      <c r="N31" s="53">
        <v>320</v>
      </c>
      <c r="O31" s="53" t="s">
        <v>70</v>
      </c>
      <c r="P31" s="53">
        <v>320</v>
      </c>
      <c r="Q31" s="53" t="s">
        <v>70</v>
      </c>
    </row>
    <row r="32" spans="1:17" ht="17.850000000000001" customHeight="1" x14ac:dyDescent="0.2">
      <c r="A32" s="52" t="s">
        <v>7</v>
      </c>
      <c r="B32" s="53" t="s">
        <v>70</v>
      </c>
      <c r="C32" s="53">
        <f>63+21</f>
        <v>84</v>
      </c>
      <c r="D32" s="53">
        <v>75</v>
      </c>
      <c r="E32" s="53">
        <v>28</v>
      </c>
      <c r="F32" s="53">
        <v>623</v>
      </c>
      <c r="G32" s="53" t="s">
        <v>70</v>
      </c>
      <c r="H32" s="53">
        <v>28</v>
      </c>
      <c r="I32" s="53">
        <f>686+21</f>
        <v>707</v>
      </c>
      <c r="J32" s="53">
        <f>SUM(D32,G32)</f>
        <v>75</v>
      </c>
      <c r="K32" s="53" t="s">
        <v>70</v>
      </c>
      <c r="L32" s="53">
        <v>22</v>
      </c>
      <c r="M32" s="53">
        <v>42</v>
      </c>
      <c r="N32" s="53">
        <f>525+73</f>
        <v>598</v>
      </c>
      <c r="O32" s="53">
        <v>10</v>
      </c>
      <c r="P32" s="53">
        <f>538+82</f>
        <v>620</v>
      </c>
      <c r="Q32" s="53">
        <v>52</v>
      </c>
    </row>
    <row r="33" spans="1:17" ht="17.850000000000001" customHeight="1" x14ac:dyDescent="0.2">
      <c r="A33" s="52" t="s">
        <v>58</v>
      </c>
      <c r="B33" s="53" t="s">
        <v>70</v>
      </c>
      <c r="C33" s="53">
        <v>21</v>
      </c>
      <c r="D33" s="53" t="s">
        <v>70</v>
      </c>
      <c r="E33" s="53">
        <v>330</v>
      </c>
      <c r="F33" s="53">
        <v>107</v>
      </c>
      <c r="G33" s="53" t="s">
        <v>70</v>
      </c>
      <c r="H33" s="53">
        <v>330</v>
      </c>
      <c r="I33" s="53">
        <v>128</v>
      </c>
      <c r="J33" s="53" t="s">
        <v>70</v>
      </c>
      <c r="K33" s="53">
        <v>1243</v>
      </c>
      <c r="L33" s="53">
        <v>7</v>
      </c>
      <c r="M33" s="53">
        <v>13</v>
      </c>
      <c r="N33" s="53">
        <v>523</v>
      </c>
      <c r="O33" s="53">
        <v>8</v>
      </c>
      <c r="P33" s="53">
        <v>530</v>
      </c>
      <c r="Q33" s="53">
        <v>21</v>
      </c>
    </row>
    <row r="34" spans="1:17" ht="17.850000000000001" customHeight="1" x14ac:dyDescent="0.2">
      <c r="A34" s="52" t="s">
        <v>26</v>
      </c>
      <c r="B34" s="53" t="s">
        <v>70</v>
      </c>
      <c r="C34" s="53" t="s">
        <v>70</v>
      </c>
      <c r="D34" s="53" t="s">
        <v>70</v>
      </c>
      <c r="E34" s="53" t="s">
        <v>70</v>
      </c>
      <c r="F34" s="53" t="s">
        <v>70</v>
      </c>
      <c r="G34" s="53" t="s">
        <v>70</v>
      </c>
      <c r="H34" s="53" t="s">
        <v>70</v>
      </c>
      <c r="I34" s="53" t="s">
        <v>70</v>
      </c>
      <c r="J34" s="53" t="s">
        <v>70</v>
      </c>
      <c r="K34" s="53" t="s">
        <v>70</v>
      </c>
      <c r="L34" s="53">
        <v>10</v>
      </c>
      <c r="M34" s="53">
        <v>2</v>
      </c>
      <c r="N34" s="53">
        <v>67</v>
      </c>
      <c r="O34" s="53">
        <v>3</v>
      </c>
      <c r="P34" s="53">
        <v>77</v>
      </c>
      <c r="Q34" s="53">
        <v>5</v>
      </c>
    </row>
    <row r="35" spans="1:17" ht="17.850000000000001" customHeight="1" x14ac:dyDescent="0.2">
      <c r="A35" s="52" t="s">
        <v>11</v>
      </c>
      <c r="B35" s="53" t="s">
        <v>70</v>
      </c>
      <c r="C35" s="53">
        <v>217</v>
      </c>
      <c r="D35" s="53" t="s">
        <v>70</v>
      </c>
      <c r="E35" s="53">
        <v>969</v>
      </c>
      <c r="F35" s="53">
        <v>2272</v>
      </c>
      <c r="G35" s="53" t="s">
        <v>70</v>
      </c>
      <c r="H35" s="53">
        <v>969</v>
      </c>
      <c r="I35" s="53">
        <v>2489</v>
      </c>
      <c r="J35" s="53" t="s">
        <v>70</v>
      </c>
      <c r="K35" s="53">
        <v>4</v>
      </c>
      <c r="L35" s="53">
        <v>13</v>
      </c>
      <c r="M35" s="53" t="s">
        <v>70</v>
      </c>
      <c r="N35" s="53">
        <v>1922</v>
      </c>
      <c r="O35" s="53" t="s">
        <v>70</v>
      </c>
      <c r="P35" s="53">
        <v>1935</v>
      </c>
      <c r="Q35" s="53" t="s">
        <v>70</v>
      </c>
    </row>
    <row r="36" spans="1:17" ht="17.850000000000001" customHeight="1" x14ac:dyDescent="0.2">
      <c r="A36" s="52" t="s">
        <v>25</v>
      </c>
      <c r="B36" s="53" t="s">
        <v>70</v>
      </c>
      <c r="C36" s="53">
        <v>1</v>
      </c>
      <c r="D36" s="53">
        <v>21</v>
      </c>
      <c r="E36" s="53">
        <v>191</v>
      </c>
      <c r="F36" s="53">
        <v>255</v>
      </c>
      <c r="G36" s="53" t="s">
        <v>70</v>
      </c>
      <c r="H36" s="53">
        <v>191</v>
      </c>
      <c r="I36" s="53">
        <v>256</v>
      </c>
      <c r="J36" s="53">
        <f>SUM(D36,G36)</f>
        <v>21</v>
      </c>
      <c r="K36" s="53">
        <v>1139</v>
      </c>
      <c r="L36" s="53">
        <v>17</v>
      </c>
      <c r="M36" s="53">
        <v>7</v>
      </c>
      <c r="N36" s="53">
        <v>2496</v>
      </c>
      <c r="O36" s="53">
        <v>25</v>
      </c>
      <c r="P36" s="53">
        <v>2513</v>
      </c>
      <c r="Q36" s="53">
        <v>32</v>
      </c>
    </row>
    <row r="37" spans="1:17" ht="17.850000000000001" customHeight="1" x14ac:dyDescent="0.2">
      <c r="A37" s="52" t="s">
        <v>21</v>
      </c>
      <c r="B37" s="53" t="s">
        <v>70</v>
      </c>
      <c r="C37" s="53">
        <v>3</v>
      </c>
      <c r="D37" s="53" t="s">
        <v>70</v>
      </c>
      <c r="E37" s="53">
        <v>60</v>
      </c>
      <c r="F37" s="53">
        <v>50</v>
      </c>
      <c r="G37" s="53">
        <v>2</v>
      </c>
      <c r="H37" s="53">
        <v>60</v>
      </c>
      <c r="I37" s="53">
        <v>53</v>
      </c>
      <c r="J37" s="53">
        <f>SUM(D37,G37)</f>
        <v>2</v>
      </c>
      <c r="K37" s="53" t="s">
        <v>70</v>
      </c>
      <c r="L37" s="53">
        <v>8</v>
      </c>
      <c r="M37" s="53" t="s">
        <v>70</v>
      </c>
      <c r="N37" s="53">
        <v>405</v>
      </c>
      <c r="O37" s="53">
        <v>6</v>
      </c>
      <c r="P37" s="53">
        <v>413</v>
      </c>
      <c r="Q37" s="53">
        <v>6</v>
      </c>
    </row>
    <row r="38" spans="1:17" ht="17.850000000000001" customHeight="1" x14ac:dyDescent="0.2">
      <c r="A38" s="52" t="s">
        <v>31</v>
      </c>
      <c r="B38" s="53" t="s">
        <v>70</v>
      </c>
      <c r="C38" s="53" t="s">
        <v>70</v>
      </c>
      <c r="D38" s="53" t="s">
        <v>70</v>
      </c>
      <c r="E38" s="53" t="s">
        <v>70</v>
      </c>
      <c r="F38" s="53" t="s">
        <v>70</v>
      </c>
      <c r="G38" s="53" t="s">
        <v>70</v>
      </c>
      <c r="H38" s="53" t="s">
        <v>70</v>
      </c>
      <c r="I38" s="53" t="s">
        <v>70</v>
      </c>
      <c r="J38" s="53" t="s">
        <v>70</v>
      </c>
      <c r="K38" s="53" t="s">
        <v>70</v>
      </c>
      <c r="L38" s="53" t="s">
        <v>70</v>
      </c>
      <c r="M38" s="53" t="s">
        <v>70</v>
      </c>
      <c r="N38" s="53" t="s">
        <v>70</v>
      </c>
      <c r="O38" s="53" t="s">
        <v>70</v>
      </c>
      <c r="P38" s="53" t="s">
        <v>70</v>
      </c>
      <c r="Q38" s="53" t="s">
        <v>70</v>
      </c>
    </row>
    <row r="39" spans="1:17" s="13" customFormat="1" ht="13.15" customHeight="1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69" t="s">
        <v>40</v>
      </c>
      <c r="O39" s="69"/>
      <c r="P39" s="69"/>
      <c r="Q39" s="69"/>
    </row>
    <row r="40" spans="1:17" ht="60" customHeight="1" x14ac:dyDescent="0.2">
      <c r="A40" s="70" t="s">
        <v>72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spans="1:17" x14ac:dyDescent="0.2">
      <c r="A41" s="71" t="s">
        <v>48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56"/>
      <c r="P41" s="56"/>
      <c r="Q41" s="56"/>
    </row>
    <row r="42" spans="1:17" s="25" customFormat="1" ht="20.100000000000001" customHeight="1" x14ac:dyDescent="0.2">
      <c r="A42" s="72" t="s">
        <v>32</v>
      </c>
      <c r="B42" s="75" t="s">
        <v>33</v>
      </c>
      <c r="C42" s="76"/>
      <c r="D42" s="76"/>
      <c r="E42" s="76"/>
      <c r="F42" s="76"/>
      <c r="G42" s="76"/>
      <c r="H42" s="76"/>
      <c r="I42" s="76"/>
      <c r="J42" s="77"/>
      <c r="K42" s="78" t="s">
        <v>65</v>
      </c>
      <c r="L42" s="81" t="s">
        <v>34</v>
      </c>
      <c r="M42" s="81"/>
      <c r="N42" s="81"/>
      <c r="O42" s="81"/>
      <c r="P42" s="81"/>
      <c r="Q42" s="81"/>
    </row>
    <row r="43" spans="1:17" s="25" customFormat="1" ht="20.100000000000001" customHeight="1" x14ac:dyDescent="0.2">
      <c r="A43" s="73"/>
      <c r="B43" s="82" t="s">
        <v>64</v>
      </c>
      <c r="C43" s="84"/>
      <c r="D43" s="83"/>
      <c r="E43" s="82" t="s">
        <v>2</v>
      </c>
      <c r="F43" s="84"/>
      <c r="G43" s="83"/>
      <c r="H43" s="75" t="s">
        <v>3</v>
      </c>
      <c r="I43" s="76"/>
      <c r="J43" s="77"/>
      <c r="K43" s="79"/>
      <c r="L43" s="82" t="s">
        <v>64</v>
      </c>
      <c r="M43" s="83"/>
      <c r="N43" s="75" t="s">
        <v>2</v>
      </c>
      <c r="O43" s="77"/>
      <c r="P43" s="82" t="s">
        <v>3</v>
      </c>
      <c r="Q43" s="83"/>
    </row>
    <row r="44" spans="1:17" ht="45.95" customHeight="1" x14ac:dyDescent="0.2">
      <c r="A44" s="74"/>
      <c r="B44" s="48" t="s">
        <v>35</v>
      </c>
      <c r="C44" s="48" t="s">
        <v>36</v>
      </c>
      <c r="D44" s="48" t="s">
        <v>60</v>
      </c>
      <c r="E44" s="48" t="s">
        <v>35</v>
      </c>
      <c r="F44" s="48" t="s">
        <v>36</v>
      </c>
      <c r="G44" s="49" t="s">
        <v>60</v>
      </c>
      <c r="H44" s="48" t="s">
        <v>35</v>
      </c>
      <c r="I44" s="48" t="s">
        <v>36</v>
      </c>
      <c r="J44" s="48" t="s">
        <v>60</v>
      </c>
      <c r="K44" s="80"/>
      <c r="L44" s="48" t="s">
        <v>37</v>
      </c>
      <c r="M44" s="48" t="s">
        <v>38</v>
      </c>
      <c r="N44" s="48" t="s">
        <v>37</v>
      </c>
      <c r="O44" s="48" t="s">
        <v>38</v>
      </c>
      <c r="P44" s="48" t="s">
        <v>37</v>
      </c>
      <c r="Q44" s="48" t="s">
        <v>38</v>
      </c>
    </row>
    <row r="45" spans="1:17" ht="25.5" x14ac:dyDescent="0.2">
      <c r="A45" s="50" t="s">
        <v>30</v>
      </c>
      <c r="B45" s="57">
        <f>SUM(B46:B77)</f>
        <v>81</v>
      </c>
      <c r="C45" s="57">
        <f t="shared" ref="C45:E45" si="1">SUM(C46:C77)</f>
        <v>1685</v>
      </c>
      <c r="D45" s="57">
        <f t="shared" si="1"/>
        <v>312</v>
      </c>
      <c r="E45" s="57">
        <f t="shared" si="1"/>
        <v>5003</v>
      </c>
      <c r="F45" s="57">
        <f>SUM(F46:F77)</f>
        <v>13752</v>
      </c>
      <c r="G45" s="57">
        <f>SUM(G46:G77)</f>
        <v>71</v>
      </c>
      <c r="H45" s="57">
        <f t="shared" ref="H45" si="2">SUM(H46:H77)</f>
        <v>5084</v>
      </c>
      <c r="I45" s="57">
        <f t="shared" ref="I45" si="3">SUM(I46:I77)</f>
        <v>15437</v>
      </c>
      <c r="J45" s="57">
        <f t="shared" ref="J45" si="4">SUM(J46:J77)</f>
        <v>383</v>
      </c>
      <c r="K45" s="57">
        <f t="shared" ref="K45" si="5">SUM(K46:K77)</f>
        <v>6825</v>
      </c>
      <c r="L45" s="57">
        <f t="shared" ref="L45" si="6">SUM(L46:L77)</f>
        <v>365</v>
      </c>
      <c r="M45" s="57">
        <f t="shared" ref="M45" si="7">SUM(M46:M77)</f>
        <v>158</v>
      </c>
      <c r="N45" s="57">
        <f t="shared" ref="N45" si="8">SUM(N46:N77)</f>
        <v>26969</v>
      </c>
      <c r="O45" s="57">
        <f t="shared" ref="O45" si="9">SUM(O46:O77)</f>
        <v>147</v>
      </c>
      <c r="P45" s="57">
        <f t="shared" ref="P45" si="10">SUM(P46:P77)</f>
        <v>27334</v>
      </c>
      <c r="Q45" s="57">
        <f t="shared" ref="Q45" si="11">SUM(Q46:Q77)</f>
        <v>305</v>
      </c>
    </row>
    <row r="46" spans="1:17" ht="17.850000000000001" customHeight="1" x14ac:dyDescent="0.2">
      <c r="A46" s="52" t="s">
        <v>15</v>
      </c>
      <c r="B46" s="53" t="s">
        <v>70</v>
      </c>
      <c r="C46" s="53">
        <v>4</v>
      </c>
      <c r="D46" s="53">
        <v>1</v>
      </c>
      <c r="E46" s="53">
        <v>7</v>
      </c>
      <c r="F46" s="53">
        <v>2</v>
      </c>
      <c r="G46" s="53" t="s">
        <v>70</v>
      </c>
      <c r="H46" s="58">
        <f>SUM(B46,E46)</f>
        <v>7</v>
      </c>
      <c r="I46" s="58">
        <f>SUM(C46,F46)</f>
        <v>6</v>
      </c>
      <c r="J46" s="58">
        <f>SUM(D46,G46)</f>
        <v>1</v>
      </c>
      <c r="K46" s="53">
        <v>44</v>
      </c>
      <c r="L46" s="53">
        <v>16</v>
      </c>
      <c r="M46" s="53">
        <v>3</v>
      </c>
      <c r="N46" s="53">
        <v>423</v>
      </c>
      <c r="O46" s="53" t="s">
        <v>70</v>
      </c>
      <c r="P46" s="58">
        <f t="shared" ref="P46:P77" si="12">SUM(L46,N46)</f>
        <v>439</v>
      </c>
      <c r="Q46" s="58">
        <f t="shared" ref="Q46:Q77" si="13">SUM(M46,O46)</f>
        <v>3</v>
      </c>
    </row>
    <row r="47" spans="1:17" ht="17.850000000000001" customHeight="1" x14ac:dyDescent="0.2">
      <c r="A47" s="52" t="s">
        <v>61</v>
      </c>
      <c r="B47" s="53">
        <v>40</v>
      </c>
      <c r="C47" s="53">
        <v>115</v>
      </c>
      <c r="D47" s="53" t="s">
        <v>70</v>
      </c>
      <c r="E47" s="53">
        <v>181</v>
      </c>
      <c r="F47" s="53">
        <v>284</v>
      </c>
      <c r="G47" s="53" t="s">
        <v>70</v>
      </c>
      <c r="H47" s="58">
        <f t="shared" ref="H47:H77" si="14">SUM(B47,E47)</f>
        <v>221</v>
      </c>
      <c r="I47" s="58">
        <f t="shared" ref="I47:I77" si="15">SUM(C47,F47)</f>
        <v>399</v>
      </c>
      <c r="J47" s="58" t="s">
        <v>70</v>
      </c>
      <c r="K47" s="53">
        <v>442</v>
      </c>
      <c r="L47" s="53">
        <v>14</v>
      </c>
      <c r="M47" s="53" t="s">
        <v>70</v>
      </c>
      <c r="N47" s="53">
        <v>303</v>
      </c>
      <c r="O47" s="53">
        <v>2</v>
      </c>
      <c r="P47" s="58">
        <f t="shared" si="12"/>
        <v>317</v>
      </c>
      <c r="Q47" s="58">
        <f t="shared" si="13"/>
        <v>2</v>
      </c>
    </row>
    <row r="48" spans="1:17" ht="17.850000000000001" customHeight="1" x14ac:dyDescent="0.2">
      <c r="A48" s="52" t="s">
        <v>22</v>
      </c>
      <c r="B48" s="53" t="s">
        <v>70</v>
      </c>
      <c r="C48" s="53">
        <f>98+40</f>
        <v>138</v>
      </c>
      <c r="D48" s="53" t="s">
        <v>70</v>
      </c>
      <c r="E48" s="53">
        <f>40+50</f>
        <v>90</v>
      </c>
      <c r="F48" s="53">
        <v>518</v>
      </c>
      <c r="G48" s="53">
        <v>5</v>
      </c>
      <c r="H48" s="58">
        <f t="shared" si="14"/>
        <v>90</v>
      </c>
      <c r="I48" s="58">
        <f t="shared" si="15"/>
        <v>656</v>
      </c>
      <c r="J48" s="58">
        <f>SUM(D48,G48)</f>
        <v>5</v>
      </c>
      <c r="K48" s="53">
        <v>17</v>
      </c>
      <c r="L48" s="53">
        <v>37</v>
      </c>
      <c r="M48" s="53">
        <v>8</v>
      </c>
      <c r="N48" s="53">
        <f>547+107</f>
        <v>654</v>
      </c>
      <c r="O48" s="53" t="s">
        <v>70</v>
      </c>
      <c r="P48" s="58">
        <f t="shared" si="12"/>
        <v>691</v>
      </c>
      <c r="Q48" s="58">
        <f t="shared" si="13"/>
        <v>8</v>
      </c>
    </row>
    <row r="49" spans="1:17" ht="17.850000000000001" customHeight="1" x14ac:dyDescent="0.2">
      <c r="A49" s="52" t="s">
        <v>18</v>
      </c>
      <c r="B49" s="53" t="s">
        <v>70</v>
      </c>
      <c r="C49" s="53" t="s">
        <v>70</v>
      </c>
      <c r="D49" s="53" t="s">
        <v>70</v>
      </c>
      <c r="E49" s="53" t="s">
        <v>70</v>
      </c>
      <c r="F49" s="53" t="s">
        <v>70</v>
      </c>
      <c r="G49" s="53" t="s">
        <v>70</v>
      </c>
      <c r="H49" s="58">
        <f t="shared" si="14"/>
        <v>0</v>
      </c>
      <c r="I49" s="58">
        <f t="shared" si="15"/>
        <v>0</v>
      </c>
      <c r="J49" s="58" t="s">
        <v>70</v>
      </c>
      <c r="K49" s="53" t="s">
        <v>70</v>
      </c>
      <c r="L49" s="53">
        <v>4</v>
      </c>
      <c r="M49" s="53" t="s">
        <v>70</v>
      </c>
      <c r="N49" s="53">
        <v>44</v>
      </c>
      <c r="O49" s="53" t="s">
        <v>70</v>
      </c>
      <c r="P49" s="58">
        <f t="shared" si="12"/>
        <v>48</v>
      </c>
      <c r="Q49" s="58">
        <f t="shared" si="13"/>
        <v>0</v>
      </c>
    </row>
    <row r="50" spans="1:17" ht="17.850000000000001" customHeight="1" x14ac:dyDescent="0.2">
      <c r="A50" s="52" t="s">
        <v>27</v>
      </c>
      <c r="B50" s="53">
        <v>15</v>
      </c>
      <c r="C50" s="53">
        <v>28</v>
      </c>
      <c r="D50" s="53">
        <v>4</v>
      </c>
      <c r="E50" s="53">
        <v>412</v>
      </c>
      <c r="F50" s="53">
        <v>8</v>
      </c>
      <c r="G50" s="53">
        <v>2</v>
      </c>
      <c r="H50" s="58">
        <f t="shared" si="14"/>
        <v>427</v>
      </c>
      <c r="I50" s="58">
        <f t="shared" si="15"/>
        <v>36</v>
      </c>
      <c r="J50" s="58">
        <f>SUM(D50,G50)</f>
        <v>6</v>
      </c>
      <c r="K50" s="53">
        <v>35</v>
      </c>
      <c r="L50" s="53">
        <v>14</v>
      </c>
      <c r="M50" s="53">
        <v>9</v>
      </c>
      <c r="N50" s="53">
        <v>1950</v>
      </c>
      <c r="O50" s="53" t="s">
        <v>70</v>
      </c>
      <c r="P50" s="58">
        <f t="shared" si="12"/>
        <v>1964</v>
      </c>
      <c r="Q50" s="58">
        <f t="shared" si="13"/>
        <v>9</v>
      </c>
    </row>
    <row r="51" spans="1:17" ht="17.850000000000001" customHeight="1" x14ac:dyDescent="0.2">
      <c r="A51" s="52" t="s">
        <v>9</v>
      </c>
      <c r="B51" s="53" t="s">
        <v>70</v>
      </c>
      <c r="C51" s="53">
        <v>20</v>
      </c>
      <c r="D51" s="53">
        <v>9</v>
      </c>
      <c r="E51" s="53">
        <v>34</v>
      </c>
      <c r="F51" s="53">
        <v>560</v>
      </c>
      <c r="G51" s="53">
        <v>3</v>
      </c>
      <c r="H51" s="58">
        <f t="shared" si="14"/>
        <v>34</v>
      </c>
      <c r="I51" s="58">
        <f t="shared" si="15"/>
        <v>580</v>
      </c>
      <c r="J51" s="58">
        <f>SUM(D51,G51)</f>
        <v>12</v>
      </c>
      <c r="K51" s="53">
        <v>23</v>
      </c>
      <c r="L51" s="53">
        <v>13</v>
      </c>
      <c r="M51" s="53" t="s">
        <v>70</v>
      </c>
      <c r="N51" s="53">
        <v>1543</v>
      </c>
      <c r="O51" s="53" t="s">
        <v>70</v>
      </c>
      <c r="P51" s="58">
        <f t="shared" si="12"/>
        <v>1556</v>
      </c>
      <c r="Q51" s="58">
        <f t="shared" si="13"/>
        <v>0</v>
      </c>
    </row>
    <row r="52" spans="1:17" ht="17.850000000000001" customHeight="1" x14ac:dyDescent="0.2">
      <c r="A52" s="52" t="s">
        <v>24</v>
      </c>
      <c r="B52" s="53" t="s">
        <v>70</v>
      </c>
      <c r="C52" s="53" t="s">
        <v>70</v>
      </c>
      <c r="D52" s="53" t="s">
        <v>70</v>
      </c>
      <c r="E52" s="53" t="s">
        <v>70</v>
      </c>
      <c r="F52" s="53" t="s">
        <v>70</v>
      </c>
      <c r="G52" s="53" t="s">
        <v>70</v>
      </c>
      <c r="H52" s="58">
        <f t="shared" si="14"/>
        <v>0</v>
      </c>
      <c r="I52" s="58">
        <f t="shared" si="15"/>
        <v>0</v>
      </c>
      <c r="J52" s="58" t="s">
        <v>70</v>
      </c>
      <c r="K52" s="53" t="s">
        <v>70</v>
      </c>
      <c r="L52" s="53">
        <v>14</v>
      </c>
      <c r="M52" s="53">
        <v>5</v>
      </c>
      <c r="N52" s="53">
        <v>244</v>
      </c>
      <c r="O52" s="53">
        <v>13</v>
      </c>
      <c r="P52" s="58">
        <f t="shared" si="12"/>
        <v>258</v>
      </c>
      <c r="Q52" s="58">
        <f t="shared" si="13"/>
        <v>18</v>
      </c>
    </row>
    <row r="53" spans="1:17" ht="17.850000000000001" customHeight="1" x14ac:dyDescent="0.2">
      <c r="A53" s="52" t="s">
        <v>20</v>
      </c>
      <c r="B53" s="53" t="s">
        <v>70</v>
      </c>
      <c r="C53" s="53">
        <v>43</v>
      </c>
      <c r="D53" s="53" t="s">
        <v>70</v>
      </c>
      <c r="E53" s="53">
        <v>76</v>
      </c>
      <c r="F53" s="53">
        <v>940</v>
      </c>
      <c r="G53" s="53" t="s">
        <v>70</v>
      </c>
      <c r="H53" s="58">
        <f t="shared" si="14"/>
        <v>76</v>
      </c>
      <c r="I53" s="58">
        <f t="shared" si="15"/>
        <v>983</v>
      </c>
      <c r="J53" s="58" t="s">
        <v>70</v>
      </c>
      <c r="K53" s="53">
        <f>191+27</f>
        <v>218</v>
      </c>
      <c r="L53" s="53">
        <v>33</v>
      </c>
      <c r="M53" s="53">
        <v>14</v>
      </c>
      <c r="N53" s="53">
        <f>4810+97</f>
        <v>4907</v>
      </c>
      <c r="O53" s="53">
        <v>4</v>
      </c>
      <c r="P53" s="58">
        <f t="shared" si="12"/>
        <v>4940</v>
      </c>
      <c r="Q53" s="58">
        <f t="shared" si="13"/>
        <v>18</v>
      </c>
    </row>
    <row r="54" spans="1:17" ht="17.850000000000001" customHeight="1" x14ac:dyDescent="0.2">
      <c r="A54" s="52" t="s">
        <v>45</v>
      </c>
      <c r="B54" s="53" t="s">
        <v>70</v>
      </c>
      <c r="C54" s="53">
        <v>423</v>
      </c>
      <c r="D54" s="53">
        <v>14</v>
      </c>
      <c r="E54" s="53">
        <v>224</v>
      </c>
      <c r="F54" s="53">
        <v>1287</v>
      </c>
      <c r="G54" s="53">
        <v>8</v>
      </c>
      <c r="H54" s="58">
        <f t="shared" si="14"/>
        <v>224</v>
      </c>
      <c r="I54" s="58">
        <f t="shared" si="15"/>
        <v>1710</v>
      </c>
      <c r="J54" s="58">
        <f>SUM(D54,G54)</f>
        <v>22</v>
      </c>
      <c r="K54" s="53" t="s">
        <v>70</v>
      </c>
      <c r="L54" s="53">
        <v>8</v>
      </c>
      <c r="M54" s="53">
        <v>11</v>
      </c>
      <c r="N54" s="53">
        <v>1685</v>
      </c>
      <c r="O54" s="53">
        <v>18</v>
      </c>
      <c r="P54" s="58">
        <f t="shared" si="12"/>
        <v>1693</v>
      </c>
      <c r="Q54" s="58">
        <f t="shared" si="13"/>
        <v>29</v>
      </c>
    </row>
    <row r="55" spans="1:17" ht="17.850000000000001" customHeight="1" x14ac:dyDescent="0.2">
      <c r="A55" s="52" t="s">
        <v>46</v>
      </c>
      <c r="B55" s="53">
        <v>13</v>
      </c>
      <c r="C55" s="53">
        <v>20</v>
      </c>
      <c r="D55" s="53" t="s">
        <v>70</v>
      </c>
      <c r="E55" s="53">
        <v>35</v>
      </c>
      <c r="F55" s="53" t="s">
        <v>70</v>
      </c>
      <c r="G55" s="53">
        <v>2</v>
      </c>
      <c r="H55" s="58">
        <f t="shared" si="14"/>
        <v>48</v>
      </c>
      <c r="I55" s="58">
        <f t="shared" si="15"/>
        <v>20</v>
      </c>
      <c r="J55" s="58">
        <f>SUM(D55,G55)</f>
        <v>2</v>
      </c>
      <c r="K55" s="53">
        <v>3</v>
      </c>
      <c r="L55" s="53">
        <v>5</v>
      </c>
      <c r="M55" s="53">
        <v>7</v>
      </c>
      <c r="N55" s="53">
        <v>318</v>
      </c>
      <c r="O55" s="53">
        <v>4</v>
      </c>
      <c r="P55" s="58">
        <f t="shared" si="12"/>
        <v>323</v>
      </c>
      <c r="Q55" s="58">
        <f t="shared" si="13"/>
        <v>11</v>
      </c>
    </row>
    <row r="56" spans="1:17" ht="17.850000000000001" customHeight="1" x14ac:dyDescent="0.2">
      <c r="A56" s="52" t="s">
        <v>13</v>
      </c>
      <c r="B56" s="53" t="s">
        <v>70</v>
      </c>
      <c r="C56" s="53">
        <v>12</v>
      </c>
      <c r="D56" s="53" t="s">
        <v>70</v>
      </c>
      <c r="E56" s="53">
        <v>60</v>
      </c>
      <c r="F56" s="53">
        <v>15</v>
      </c>
      <c r="G56" s="53" t="s">
        <v>70</v>
      </c>
      <c r="H56" s="58">
        <f t="shared" si="14"/>
        <v>60</v>
      </c>
      <c r="I56" s="58">
        <f t="shared" si="15"/>
        <v>27</v>
      </c>
      <c r="J56" s="58" t="s">
        <v>70</v>
      </c>
      <c r="K56" s="53">
        <v>75</v>
      </c>
      <c r="L56" s="53">
        <v>2</v>
      </c>
      <c r="M56" s="53">
        <v>12</v>
      </c>
      <c r="N56" s="53">
        <v>60</v>
      </c>
      <c r="O56" s="53">
        <v>15</v>
      </c>
      <c r="P56" s="58">
        <f t="shared" si="12"/>
        <v>62</v>
      </c>
      <c r="Q56" s="58">
        <f t="shared" si="13"/>
        <v>27</v>
      </c>
    </row>
    <row r="57" spans="1:17" ht="17.850000000000001" customHeight="1" x14ac:dyDescent="0.2">
      <c r="A57" s="52" t="s">
        <v>16</v>
      </c>
      <c r="B57" s="53" t="s">
        <v>70</v>
      </c>
      <c r="C57" s="53">
        <v>28</v>
      </c>
      <c r="D57" s="53" t="s">
        <v>70</v>
      </c>
      <c r="E57" s="53">
        <v>2</v>
      </c>
      <c r="F57" s="53">
        <v>127</v>
      </c>
      <c r="G57" s="53">
        <v>30</v>
      </c>
      <c r="H57" s="58">
        <f t="shared" si="14"/>
        <v>2</v>
      </c>
      <c r="I57" s="58">
        <f t="shared" si="15"/>
        <v>155</v>
      </c>
      <c r="J57" s="58">
        <f>SUM(D57,G57)</f>
        <v>30</v>
      </c>
      <c r="K57" s="53">
        <v>13</v>
      </c>
      <c r="L57" s="53">
        <v>11</v>
      </c>
      <c r="M57" s="53">
        <v>2</v>
      </c>
      <c r="N57" s="53">
        <v>1085</v>
      </c>
      <c r="O57" s="53">
        <v>23</v>
      </c>
      <c r="P57" s="58">
        <f t="shared" si="12"/>
        <v>1096</v>
      </c>
      <c r="Q57" s="58">
        <f t="shared" si="13"/>
        <v>25</v>
      </c>
    </row>
    <row r="58" spans="1:17" ht="17.850000000000001" customHeight="1" x14ac:dyDescent="0.2">
      <c r="A58" s="52" t="s">
        <v>14</v>
      </c>
      <c r="B58" s="53" t="s">
        <v>70</v>
      </c>
      <c r="C58" s="53">
        <v>21</v>
      </c>
      <c r="D58" s="53" t="s">
        <v>70</v>
      </c>
      <c r="E58" s="53" t="s">
        <v>70</v>
      </c>
      <c r="F58" s="53">
        <v>638</v>
      </c>
      <c r="G58" s="53" t="s">
        <v>70</v>
      </c>
      <c r="H58" s="58">
        <f t="shared" si="14"/>
        <v>0</v>
      </c>
      <c r="I58" s="58">
        <f t="shared" si="15"/>
        <v>659</v>
      </c>
      <c r="J58" s="58" t="s">
        <v>70</v>
      </c>
      <c r="K58" s="53">
        <v>10</v>
      </c>
      <c r="L58" s="53">
        <v>27</v>
      </c>
      <c r="M58" s="53" t="s">
        <v>70</v>
      </c>
      <c r="N58" s="53">
        <v>545</v>
      </c>
      <c r="O58" s="53">
        <v>2</v>
      </c>
      <c r="P58" s="58">
        <f t="shared" si="12"/>
        <v>572</v>
      </c>
      <c r="Q58" s="58">
        <f t="shared" si="13"/>
        <v>2</v>
      </c>
    </row>
    <row r="59" spans="1:17" ht="17.850000000000001" customHeight="1" x14ac:dyDescent="0.2">
      <c r="A59" s="54" t="s">
        <v>59</v>
      </c>
      <c r="B59" s="53" t="s">
        <v>70</v>
      </c>
      <c r="C59" s="53">
        <v>5</v>
      </c>
      <c r="D59" s="53" t="s">
        <v>70</v>
      </c>
      <c r="E59" s="53">
        <v>123</v>
      </c>
      <c r="F59" s="53">
        <v>16</v>
      </c>
      <c r="G59" s="53" t="s">
        <v>70</v>
      </c>
      <c r="H59" s="58">
        <f t="shared" si="14"/>
        <v>123</v>
      </c>
      <c r="I59" s="58">
        <f t="shared" si="15"/>
        <v>21</v>
      </c>
      <c r="J59" s="58" t="s">
        <v>70</v>
      </c>
      <c r="K59" s="53" t="s">
        <v>70</v>
      </c>
      <c r="L59" s="53">
        <v>6</v>
      </c>
      <c r="M59" s="53" t="s">
        <v>70</v>
      </c>
      <c r="N59" s="53">
        <v>942</v>
      </c>
      <c r="O59" s="53">
        <v>5</v>
      </c>
      <c r="P59" s="58">
        <f t="shared" si="12"/>
        <v>948</v>
      </c>
      <c r="Q59" s="58">
        <f t="shared" si="13"/>
        <v>5</v>
      </c>
    </row>
    <row r="60" spans="1:17" ht="17.850000000000001" customHeight="1" x14ac:dyDescent="0.2">
      <c r="A60" s="52" t="s">
        <v>12</v>
      </c>
      <c r="B60" s="53" t="s">
        <v>70</v>
      </c>
      <c r="C60" s="53">
        <f>29+17</f>
        <v>46</v>
      </c>
      <c r="D60" s="53">
        <v>34</v>
      </c>
      <c r="E60" s="53">
        <f>1715+5</f>
        <v>1720</v>
      </c>
      <c r="F60" s="53">
        <v>31</v>
      </c>
      <c r="G60" s="53" t="s">
        <v>70</v>
      </c>
      <c r="H60" s="58">
        <f t="shared" si="14"/>
        <v>1720</v>
      </c>
      <c r="I60" s="58">
        <f t="shared" si="15"/>
        <v>77</v>
      </c>
      <c r="J60" s="58">
        <f>SUM(D60,G60)</f>
        <v>34</v>
      </c>
      <c r="K60" s="53">
        <v>347</v>
      </c>
      <c r="L60" s="53">
        <v>13</v>
      </c>
      <c r="M60" s="53" t="s">
        <v>70</v>
      </c>
      <c r="N60" s="53">
        <f>61+1079</f>
        <v>1140</v>
      </c>
      <c r="O60" s="53">
        <v>1</v>
      </c>
      <c r="P60" s="58">
        <f t="shared" si="12"/>
        <v>1153</v>
      </c>
      <c r="Q60" s="58">
        <f t="shared" si="13"/>
        <v>1</v>
      </c>
    </row>
    <row r="61" spans="1:17" ht="17.850000000000001" customHeight="1" x14ac:dyDescent="0.2">
      <c r="A61" s="52" t="s">
        <v>19</v>
      </c>
      <c r="B61" s="53" t="s">
        <v>70</v>
      </c>
      <c r="C61" s="53" t="s">
        <v>70</v>
      </c>
      <c r="D61" s="53" t="s">
        <v>70</v>
      </c>
      <c r="E61" s="53" t="s">
        <v>70</v>
      </c>
      <c r="F61" s="53" t="s">
        <v>70</v>
      </c>
      <c r="G61" s="53" t="s">
        <v>70</v>
      </c>
      <c r="H61" s="58">
        <f t="shared" si="14"/>
        <v>0</v>
      </c>
      <c r="I61" s="58">
        <f t="shared" si="15"/>
        <v>0</v>
      </c>
      <c r="J61" s="58" t="s">
        <v>70</v>
      </c>
      <c r="K61" s="53" t="s">
        <v>70</v>
      </c>
      <c r="L61" s="53" t="s">
        <v>70</v>
      </c>
      <c r="M61" s="53" t="s">
        <v>70</v>
      </c>
      <c r="N61" s="53">
        <v>19</v>
      </c>
      <c r="O61" s="53" t="s">
        <v>70</v>
      </c>
      <c r="P61" s="58">
        <f t="shared" si="12"/>
        <v>19</v>
      </c>
      <c r="Q61" s="58">
        <f t="shared" si="13"/>
        <v>0</v>
      </c>
    </row>
    <row r="62" spans="1:17" ht="17.850000000000001" customHeight="1" x14ac:dyDescent="0.2">
      <c r="A62" s="52" t="s">
        <v>54</v>
      </c>
      <c r="B62" s="53" t="s">
        <v>70</v>
      </c>
      <c r="C62" s="53">
        <v>20</v>
      </c>
      <c r="D62" s="53" t="s">
        <v>70</v>
      </c>
      <c r="E62" s="53">
        <v>210</v>
      </c>
      <c r="F62" s="53">
        <v>1100</v>
      </c>
      <c r="G62" s="53" t="s">
        <v>70</v>
      </c>
      <c r="H62" s="58">
        <f t="shared" si="14"/>
        <v>210</v>
      </c>
      <c r="I62" s="58">
        <f t="shared" si="15"/>
        <v>1120</v>
      </c>
      <c r="J62" s="58" t="s">
        <v>70</v>
      </c>
      <c r="K62" s="53">
        <v>497</v>
      </c>
      <c r="L62" s="53">
        <v>8</v>
      </c>
      <c r="M62" s="53" t="s">
        <v>70</v>
      </c>
      <c r="N62" s="53">
        <v>570</v>
      </c>
      <c r="O62" s="53" t="s">
        <v>70</v>
      </c>
      <c r="P62" s="58">
        <f t="shared" si="12"/>
        <v>578</v>
      </c>
      <c r="Q62" s="58">
        <f t="shared" si="13"/>
        <v>0</v>
      </c>
    </row>
    <row r="63" spans="1:17" ht="17.850000000000001" customHeight="1" x14ac:dyDescent="0.2">
      <c r="A63" s="52" t="s">
        <v>23</v>
      </c>
      <c r="B63" s="53" t="s">
        <v>70</v>
      </c>
      <c r="C63" s="53">
        <v>160</v>
      </c>
      <c r="D63" s="53" t="s">
        <v>70</v>
      </c>
      <c r="E63" s="53">
        <v>99</v>
      </c>
      <c r="F63" s="53">
        <v>352</v>
      </c>
      <c r="G63" s="53">
        <v>10</v>
      </c>
      <c r="H63" s="58">
        <f t="shared" si="14"/>
        <v>99</v>
      </c>
      <c r="I63" s="58">
        <f t="shared" si="15"/>
        <v>512</v>
      </c>
      <c r="J63" s="58">
        <f>SUM(D63,G63)</f>
        <v>10</v>
      </c>
      <c r="K63" s="53">
        <v>50</v>
      </c>
      <c r="L63" s="53">
        <v>9</v>
      </c>
      <c r="M63" s="53" t="s">
        <v>70</v>
      </c>
      <c r="N63" s="53">
        <v>348</v>
      </c>
      <c r="O63" s="53" t="s">
        <v>70</v>
      </c>
      <c r="P63" s="58">
        <f t="shared" si="12"/>
        <v>357</v>
      </c>
      <c r="Q63" s="58">
        <f t="shared" si="13"/>
        <v>0</v>
      </c>
    </row>
    <row r="64" spans="1:17" ht="17.850000000000001" customHeight="1" x14ac:dyDescent="0.2">
      <c r="A64" s="52" t="s">
        <v>28</v>
      </c>
      <c r="B64" s="53" t="s">
        <v>70</v>
      </c>
      <c r="C64" s="53">
        <v>8</v>
      </c>
      <c r="D64" s="53" t="s">
        <v>70</v>
      </c>
      <c r="E64" s="53">
        <v>8</v>
      </c>
      <c r="F64" s="53">
        <v>12</v>
      </c>
      <c r="G64" s="53" t="s">
        <v>70</v>
      </c>
      <c r="H64" s="58">
        <f t="shared" si="14"/>
        <v>8</v>
      </c>
      <c r="I64" s="58">
        <f t="shared" si="15"/>
        <v>20</v>
      </c>
      <c r="J64" s="58" t="s">
        <v>70</v>
      </c>
      <c r="K64" s="53">
        <v>2362</v>
      </c>
      <c r="L64" s="53">
        <v>9</v>
      </c>
      <c r="M64" s="53">
        <v>2</v>
      </c>
      <c r="N64" s="53">
        <v>745</v>
      </c>
      <c r="O64" s="53">
        <v>8</v>
      </c>
      <c r="P64" s="58">
        <f t="shared" si="12"/>
        <v>754</v>
      </c>
      <c r="Q64" s="58">
        <f t="shared" si="13"/>
        <v>10</v>
      </c>
    </row>
    <row r="65" spans="1:17" ht="17.850000000000001" customHeight="1" x14ac:dyDescent="0.2">
      <c r="A65" s="52" t="s">
        <v>17</v>
      </c>
      <c r="B65" s="53" t="s">
        <v>70</v>
      </c>
      <c r="C65" s="53" t="s">
        <v>70</v>
      </c>
      <c r="D65" s="53" t="s">
        <v>70</v>
      </c>
      <c r="E65" s="53" t="s">
        <v>70</v>
      </c>
      <c r="F65" s="53">
        <v>12</v>
      </c>
      <c r="G65" s="53" t="s">
        <v>70</v>
      </c>
      <c r="H65" s="58">
        <f t="shared" si="14"/>
        <v>0</v>
      </c>
      <c r="I65" s="58">
        <f t="shared" si="15"/>
        <v>12</v>
      </c>
      <c r="J65" s="58" t="s">
        <v>70</v>
      </c>
      <c r="K65" s="53" t="s">
        <v>70</v>
      </c>
      <c r="L65" s="53">
        <v>8</v>
      </c>
      <c r="M65" s="53">
        <v>5</v>
      </c>
      <c r="N65" s="53">
        <v>622</v>
      </c>
      <c r="O65" s="53">
        <v>5</v>
      </c>
      <c r="P65" s="58">
        <f t="shared" si="12"/>
        <v>630</v>
      </c>
      <c r="Q65" s="58">
        <f t="shared" si="13"/>
        <v>10</v>
      </c>
    </row>
    <row r="66" spans="1:17" ht="17.850000000000001" customHeight="1" x14ac:dyDescent="0.2">
      <c r="A66" s="52" t="s">
        <v>10</v>
      </c>
      <c r="B66" s="53" t="s">
        <v>70</v>
      </c>
      <c r="C66" s="53">
        <v>86</v>
      </c>
      <c r="D66" s="53" t="s">
        <v>70</v>
      </c>
      <c r="E66" s="53">
        <v>60</v>
      </c>
      <c r="F66" s="53">
        <v>1837</v>
      </c>
      <c r="G66" s="53">
        <v>8</v>
      </c>
      <c r="H66" s="58">
        <f t="shared" si="14"/>
        <v>60</v>
      </c>
      <c r="I66" s="58">
        <f t="shared" si="15"/>
        <v>1923</v>
      </c>
      <c r="J66" s="58">
        <f>SUM(D66,G66)</f>
        <v>8</v>
      </c>
      <c r="K66" s="53">
        <v>19</v>
      </c>
      <c r="L66" s="53">
        <v>11</v>
      </c>
      <c r="M66" s="53">
        <v>4</v>
      </c>
      <c r="N66" s="53">
        <v>1510</v>
      </c>
      <c r="O66" s="53" t="s">
        <v>70</v>
      </c>
      <c r="P66" s="58">
        <f t="shared" si="12"/>
        <v>1521</v>
      </c>
      <c r="Q66" s="58">
        <f t="shared" si="13"/>
        <v>4</v>
      </c>
    </row>
    <row r="67" spans="1:17" ht="17.850000000000001" customHeight="1" x14ac:dyDescent="0.2">
      <c r="A67" s="52" t="s">
        <v>55</v>
      </c>
      <c r="B67" s="53" t="s">
        <v>70</v>
      </c>
      <c r="C67" s="53">
        <v>32</v>
      </c>
      <c r="D67" s="53" t="s">
        <v>70</v>
      </c>
      <c r="E67" s="53" t="s">
        <v>70</v>
      </c>
      <c r="F67" s="53">
        <v>198</v>
      </c>
      <c r="G67" s="53" t="s">
        <v>70</v>
      </c>
      <c r="H67" s="58">
        <f t="shared" si="14"/>
        <v>0</v>
      </c>
      <c r="I67" s="58">
        <f t="shared" si="15"/>
        <v>230</v>
      </c>
      <c r="J67" s="58" t="s">
        <v>70</v>
      </c>
      <c r="K67" s="53">
        <v>122</v>
      </c>
      <c r="L67" s="53">
        <v>9</v>
      </c>
      <c r="M67" s="53">
        <v>12</v>
      </c>
      <c r="N67" s="53">
        <v>63</v>
      </c>
      <c r="O67" s="53" t="s">
        <v>70</v>
      </c>
      <c r="P67" s="58">
        <f t="shared" si="12"/>
        <v>72</v>
      </c>
      <c r="Q67" s="58">
        <f t="shared" si="13"/>
        <v>12</v>
      </c>
    </row>
    <row r="68" spans="1:17" ht="17.850000000000001" customHeight="1" x14ac:dyDescent="0.2">
      <c r="A68" s="52" t="s">
        <v>57</v>
      </c>
      <c r="B68" s="53">
        <v>13</v>
      </c>
      <c r="C68" s="53">
        <v>87</v>
      </c>
      <c r="D68" s="53" t="s">
        <v>70</v>
      </c>
      <c r="E68" s="53" t="s">
        <v>70</v>
      </c>
      <c r="F68" s="53" t="s">
        <v>70</v>
      </c>
      <c r="G68" s="53" t="s">
        <v>70</v>
      </c>
      <c r="H68" s="58">
        <f t="shared" si="14"/>
        <v>13</v>
      </c>
      <c r="I68" s="58">
        <f t="shared" si="15"/>
        <v>87</v>
      </c>
      <c r="J68" s="58" t="s">
        <v>70</v>
      </c>
      <c r="K68" s="53">
        <v>137</v>
      </c>
      <c r="L68" s="53">
        <v>10</v>
      </c>
      <c r="M68" s="53" t="s">
        <v>70</v>
      </c>
      <c r="N68" s="53">
        <v>253</v>
      </c>
      <c r="O68" s="53" t="s">
        <v>70</v>
      </c>
      <c r="P68" s="58">
        <f t="shared" si="12"/>
        <v>263</v>
      </c>
      <c r="Q68" s="58">
        <f t="shared" si="13"/>
        <v>0</v>
      </c>
    </row>
    <row r="69" spans="1:17" ht="17.850000000000001" customHeight="1" x14ac:dyDescent="0.2">
      <c r="A69" s="52" t="s">
        <v>8</v>
      </c>
      <c r="B69" s="53" t="s">
        <v>70</v>
      </c>
      <c r="C69" s="53">
        <v>38</v>
      </c>
      <c r="D69" s="53">
        <v>154</v>
      </c>
      <c r="E69" s="53">
        <v>78</v>
      </c>
      <c r="F69" s="53">
        <v>2481</v>
      </c>
      <c r="G69" s="53" t="s">
        <v>70</v>
      </c>
      <c r="H69" s="58">
        <f t="shared" si="14"/>
        <v>78</v>
      </c>
      <c r="I69" s="58">
        <f t="shared" si="15"/>
        <v>2519</v>
      </c>
      <c r="J69" s="58">
        <f>SUM(D69,G69)</f>
        <v>154</v>
      </c>
      <c r="K69" s="53" t="s">
        <v>70</v>
      </c>
      <c r="L69" s="53">
        <v>8</v>
      </c>
      <c r="M69" s="53" t="s">
        <v>70</v>
      </c>
      <c r="N69" s="53">
        <v>609</v>
      </c>
      <c r="O69" s="53" t="s">
        <v>70</v>
      </c>
      <c r="P69" s="58">
        <f t="shared" si="12"/>
        <v>617</v>
      </c>
      <c r="Q69" s="58">
        <f t="shared" si="13"/>
        <v>0</v>
      </c>
    </row>
    <row r="70" spans="1:17" ht="17.850000000000001" customHeight="1" x14ac:dyDescent="0.2">
      <c r="A70" s="52" t="s">
        <v>56</v>
      </c>
      <c r="B70" s="53" t="s">
        <v>70</v>
      </c>
      <c r="C70" s="53">
        <v>25</v>
      </c>
      <c r="D70" s="53" t="s">
        <v>70</v>
      </c>
      <c r="E70" s="53" t="s">
        <v>70</v>
      </c>
      <c r="F70" s="53">
        <v>5</v>
      </c>
      <c r="G70" s="53" t="s">
        <v>70</v>
      </c>
      <c r="H70" s="58">
        <f t="shared" si="14"/>
        <v>0</v>
      </c>
      <c r="I70" s="58">
        <f t="shared" si="15"/>
        <v>30</v>
      </c>
      <c r="J70" s="58" t="s">
        <v>70</v>
      </c>
      <c r="K70" s="53">
        <v>43</v>
      </c>
      <c r="L70" s="53" t="s">
        <v>70</v>
      </c>
      <c r="M70" s="53" t="s">
        <v>70</v>
      </c>
      <c r="N70" s="53">
        <v>327</v>
      </c>
      <c r="O70" s="53">
        <v>4</v>
      </c>
      <c r="P70" s="58">
        <f t="shared" si="12"/>
        <v>327</v>
      </c>
      <c r="Q70" s="58">
        <f t="shared" si="13"/>
        <v>4</v>
      </c>
    </row>
    <row r="71" spans="1:17" ht="17.850000000000001" customHeight="1" x14ac:dyDescent="0.2">
      <c r="A71" s="52" t="s">
        <v>7</v>
      </c>
      <c r="B71" s="53" t="s">
        <v>70</v>
      </c>
      <c r="C71" s="53">
        <f>61+18</f>
        <v>79</v>
      </c>
      <c r="D71" s="53">
        <v>75</v>
      </c>
      <c r="E71" s="53">
        <v>28</v>
      </c>
      <c r="F71" s="53">
        <v>619</v>
      </c>
      <c r="G71" s="53" t="s">
        <v>70</v>
      </c>
      <c r="H71" s="58">
        <f t="shared" si="14"/>
        <v>28</v>
      </c>
      <c r="I71" s="58">
        <f t="shared" si="15"/>
        <v>698</v>
      </c>
      <c r="J71" s="58">
        <f>SUM(D71,G71)</f>
        <v>75</v>
      </c>
      <c r="K71" s="53" t="s">
        <v>70</v>
      </c>
      <c r="L71" s="53">
        <v>13</v>
      </c>
      <c r="M71" s="53">
        <v>42</v>
      </c>
      <c r="N71" s="53">
        <f>525+75</f>
        <v>600</v>
      </c>
      <c r="O71" s="53">
        <v>10</v>
      </c>
      <c r="P71" s="58">
        <f t="shared" si="12"/>
        <v>613</v>
      </c>
      <c r="Q71" s="58">
        <f t="shared" si="13"/>
        <v>52</v>
      </c>
    </row>
    <row r="72" spans="1:17" ht="17.850000000000001" customHeight="1" x14ac:dyDescent="0.2">
      <c r="A72" s="52" t="s">
        <v>58</v>
      </c>
      <c r="B72" s="53" t="s">
        <v>70</v>
      </c>
      <c r="C72" s="53">
        <v>26</v>
      </c>
      <c r="D72" s="53" t="s">
        <v>70</v>
      </c>
      <c r="E72" s="53">
        <v>337</v>
      </c>
      <c r="F72" s="53">
        <v>110</v>
      </c>
      <c r="G72" s="53" t="s">
        <v>70</v>
      </c>
      <c r="H72" s="58">
        <f t="shared" si="14"/>
        <v>337</v>
      </c>
      <c r="I72" s="58">
        <f t="shared" si="15"/>
        <v>136</v>
      </c>
      <c r="J72" s="58" t="s">
        <v>70</v>
      </c>
      <c r="K72" s="53">
        <v>1223</v>
      </c>
      <c r="L72" s="53">
        <v>7</v>
      </c>
      <c r="M72" s="53">
        <v>11</v>
      </c>
      <c r="N72" s="53">
        <v>527</v>
      </c>
      <c r="O72" s="53" t="s">
        <v>70</v>
      </c>
      <c r="P72" s="58">
        <f t="shared" si="12"/>
        <v>534</v>
      </c>
      <c r="Q72" s="58">
        <f t="shared" si="13"/>
        <v>11</v>
      </c>
    </row>
    <row r="73" spans="1:17" ht="17.850000000000001" customHeight="1" x14ac:dyDescent="0.2">
      <c r="A73" s="52" t="s">
        <v>26</v>
      </c>
      <c r="B73" s="53" t="s">
        <v>70</v>
      </c>
      <c r="C73" s="53" t="s">
        <v>70</v>
      </c>
      <c r="D73" s="53" t="s">
        <v>70</v>
      </c>
      <c r="E73" s="53" t="s">
        <v>70</v>
      </c>
      <c r="F73" s="53" t="s">
        <v>70</v>
      </c>
      <c r="G73" s="53" t="s">
        <v>70</v>
      </c>
      <c r="H73" s="58">
        <f t="shared" si="14"/>
        <v>0</v>
      </c>
      <c r="I73" s="58">
        <f t="shared" si="15"/>
        <v>0</v>
      </c>
      <c r="J73" s="58" t="s">
        <v>70</v>
      </c>
      <c r="K73" s="53" t="s">
        <v>70</v>
      </c>
      <c r="L73" s="53">
        <v>13</v>
      </c>
      <c r="M73" s="53">
        <v>2</v>
      </c>
      <c r="N73" s="53">
        <v>68</v>
      </c>
      <c r="O73" s="53">
        <v>3</v>
      </c>
      <c r="P73" s="58">
        <f t="shared" si="12"/>
        <v>81</v>
      </c>
      <c r="Q73" s="58">
        <f t="shared" si="13"/>
        <v>5</v>
      </c>
    </row>
    <row r="74" spans="1:17" ht="17.850000000000001" customHeight="1" x14ac:dyDescent="0.2">
      <c r="A74" s="52" t="s">
        <v>11</v>
      </c>
      <c r="B74" s="53" t="s">
        <v>70</v>
      </c>
      <c r="C74" s="53">
        <v>217</v>
      </c>
      <c r="D74" s="53" t="s">
        <v>70</v>
      </c>
      <c r="E74" s="53">
        <v>943</v>
      </c>
      <c r="F74" s="53">
        <v>2286</v>
      </c>
      <c r="G74" s="53">
        <v>3</v>
      </c>
      <c r="H74" s="58">
        <f t="shared" si="14"/>
        <v>943</v>
      </c>
      <c r="I74" s="58">
        <f t="shared" si="15"/>
        <v>2503</v>
      </c>
      <c r="J74" s="58">
        <f>SUM(D74,G74)</f>
        <v>3</v>
      </c>
      <c r="K74" s="53">
        <v>4</v>
      </c>
      <c r="L74" s="53">
        <v>15</v>
      </c>
      <c r="M74" s="53" t="s">
        <v>70</v>
      </c>
      <c r="N74" s="53">
        <v>1931</v>
      </c>
      <c r="O74" s="53" t="s">
        <v>70</v>
      </c>
      <c r="P74" s="58">
        <f t="shared" si="12"/>
        <v>1946</v>
      </c>
      <c r="Q74" s="58">
        <f t="shared" si="13"/>
        <v>0</v>
      </c>
    </row>
    <row r="75" spans="1:17" ht="17.850000000000001" customHeight="1" x14ac:dyDescent="0.2">
      <c r="A75" s="52" t="s">
        <v>25</v>
      </c>
      <c r="B75" s="53" t="s">
        <v>70</v>
      </c>
      <c r="C75" s="53">
        <v>1</v>
      </c>
      <c r="D75" s="53">
        <v>21</v>
      </c>
      <c r="E75" s="53">
        <v>216</v>
      </c>
      <c r="F75" s="53">
        <v>261</v>
      </c>
      <c r="G75" s="53" t="s">
        <v>70</v>
      </c>
      <c r="H75" s="58">
        <f t="shared" si="14"/>
        <v>216</v>
      </c>
      <c r="I75" s="58">
        <f t="shared" si="15"/>
        <v>262</v>
      </c>
      <c r="J75" s="58">
        <f>SUM(D75,G75)</f>
        <v>21</v>
      </c>
      <c r="K75" s="53">
        <v>1141</v>
      </c>
      <c r="L75" s="53">
        <v>20</v>
      </c>
      <c r="M75" s="53">
        <v>9</v>
      </c>
      <c r="N75" s="53">
        <v>2524</v>
      </c>
      <c r="O75" s="53">
        <v>24</v>
      </c>
      <c r="P75" s="58">
        <f t="shared" si="12"/>
        <v>2544</v>
      </c>
      <c r="Q75" s="58">
        <f t="shared" si="13"/>
        <v>33</v>
      </c>
    </row>
    <row r="76" spans="1:17" ht="17.850000000000001" customHeight="1" x14ac:dyDescent="0.2">
      <c r="A76" s="52" t="s">
        <v>21</v>
      </c>
      <c r="B76" s="53" t="s">
        <v>70</v>
      </c>
      <c r="C76" s="53">
        <v>3</v>
      </c>
      <c r="D76" s="53" t="s">
        <v>70</v>
      </c>
      <c r="E76" s="53">
        <v>60</v>
      </c>
      <c r="F76" s="53">
        <v>53</v>
      </c>
      <c r="G76" s="53" t="s">
        <v>70</v>
      </c>
      <c r="H76" s="58">
        <f t="shared" si="14"/>
        <v>60</v>
      </c>
      <c r="I76" s="58">
        <f t="shared" si="15"/>
        <v>56</v>
      </c>
      <c r="J76" s="58" t="s">
        <v>70</v>
      </c>
      <c r="K76" s="53" t="s">
        <v>70</v>
      </c>
      <c r="L76" s="53">
        <v>8</v>
      </c>
      <c r="M76" s="53" t="s">
        <v>70</v>
      </c>
      <c r="N76" s="53">
        <v>410</v>
      </c>
      <c r="O76" s="53">
        <v>6</v>
      </c>
      <c r="P76" s="58">
        <f t="shared" si="12"/>
        <v>418</v>
      </c>
      <c r="Q76" s="58">
        <f t="shared" si="13"/>
        <v>6</v>
      </c>
    </row>
    <row r="77" spans="1:17" ht="17.850000000000001" customHeight="1" x14ac:dyDescent="0.2">
      <c r="A77" s="52" t="s">
        <v>31</v>
      </c>
      <c r="B77" s="53" t="s">
        <v>70</v>
      </c>
      <c r="C77" s="53" t="s">
        <v>70</v>
      </c>
      <c r="D77" s="53" t="s">
        <v>70</v>
      </c>
      <c r="E77" s="53" t="s">
        <v>70</v>
      </c>
      <c r="F77" s="53" t="s">
        <v>70</v>
      </c>
      <c r="G77" s="53" t="s">
        <v>70</v>
      </c>
      <c r="H77" s="58">
        <f t="shared" si="14"/>
        <v>0</v>
      </c>
      <c r="I77" s="58">
        <f t="shared" si="15"/>
        <v>0</v>
      </c>
      <c r="J77" s="58" t="s">
        <v>70</v>
      </c>
      <c r="K77" s="53" t="s">
        <v>70</v>
      </c>
      <c r="L77" s="53" t="s">
        <v>70</v>
      </c>
      <c r="M77" s="53" t="s">
        <v>70</v>
      </c>
      <c r="N77" s="53" t="s">
        <v>70</v>
      </c>
      <c r="O77" s="53" t="s">
        <v>70</v>
      </c>
      <c r="P77" s="58">
        <f t="shared" si="12"/>
        <v>0</v>
      </c>
      <c r="Q77" s="58">
        <f t="shared" si="13"/>
        <v>0</v>
      </c>
    </row>
    <row r="78" spans="1:17" s="13" customFormat="1" ht="13.15" customHeight="1" x14ac:dyDescent="0.2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69" t="s">
        <v>40</v>
      </c>
      <c r="O78" s="69"/>
      <c r="P78" s="69"/>
      <c r="Q78" s="69"/>
    </row>
    <row r="79" spans="1:17" ht="60" customHeight="1" x14ac:dyDescent="0.2">
      <c r="A79" s="70" t="s">
        <v>74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</row>
    <row r="80" spans="1:17" x14ac:dyDescent="0.2">
      <c r="A80" s="71" t="s">
        <v>48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56"/>
      <c r="P80" s="56"/>
      <c r="Q80" s="56"/>
    </row>
    <row r="81" spans="1:17" s="25" customFormat="1" ht="20.100000000000001" customHeight="1" x14ac:dyDescent="0.2">
      <c r="A81" s="72" t="s">
        <v>32</v>
      </c>
      <c r="B81" s="75" t="s">
        <v>33</v>
      </c>
      <c r="C81" s="76"/>
      <c r="D81" s="76"/>
      <c r="E81" s="76"/>
      <c r="F81" s="76"/>
      <c r="G81" s="76"/>
      <c r="H81" s="76"/>
      <c r="I81" s="76"/>
      <c r="J81" s="77"/>
      <c r="K81" s="78" t="s">
        <v>65</v>
      </c>
      <c r="L81" s="81" t="s">
        <v>34</v>
      </c>
      <c r="M81" s="81"/>
      <c r="N81" s="81"/>
      <c r="O81" s="81"/>
      <c r="P81" s="81"/>
      <c r="Q81" s="81"/>
    </row>
    <row r="82" spans="1:17" s="25" customFormat="1" ht="20.100000000000001" customHeight="1" x14ac:dyDescent="0.2">
      <c r="A82" s="73"/>
      <c r="B82" s="82" t="s">
        <v>64</v>
      </c>
      <c r="C82" s="84"/>
      <c r="D82" s="83"/>
      <c r="E82" s="82" t="s">
        <v>2</v>
      </c>
      <c r="F82" s="84"/>
      <c r="G82" s="83"/>
      <c r="H82" s="75" t="s">
        <v>3</v>
      </c>
      <c r="I82" s="76"/>
      <c r="J82" s="77"/>
      <c r="K82" s="79"/>
      <c r="L82" s="82" t="s">
        <v>64</v>
      </c>
      <c r="M82" s="83"/>
      <c r="N82" s="75" t="s">
        <v>2</v>
      </c>
      <c r="O82" s="77"/>
      <c r="P82" s="82" t="s">
        <v>3</v>
      </c>
      <c r="Q82" s="83"/>
    </row>
    <row r="83" spans="1:17" ht="45.95" customHeight="1" x14ac:dyDescent="0.2">
      <c r="A83" s="74"/>
      <c r="B83" s="48" t="s">
        <v>35</v>
      </c>
      <c r="C83" s="48" t="s">
        <v>36</v>
      </c>
      <c r="D83" s="48" t="s">
        <v>60</v>
      </c>
      <c r="E83" s="48" t="s">
        <v>35</v>
      </c>
      <c r="F83" s="48" t="s">
        <v>36</v>
      </c>
      <c r="G83" s="49" t="s">
        <v>60</v>
      </c>
      <c r="H83" s="48" t="s">
        <v>35</v>
      </c>
      <c r="I83" s="48" t="s">
        <v>36</v>
      </c>
      <c r="J83" s="48" t="s">
        <v>60</v>
      </c>
      <c r="K83" s="80"/>
      <c r="L83" s="48" t="s">
        <v>37</v>
      </c>
      <c r="M83" s="48" t="s">
        <v>38</v>
      </c>
      <c r="N83" s="48" t="s">
        <v>37</v>
      </c>
      <c r="O83" s="48" t="s">
        <v>38</v>
      </c>
      <c r="P83" s="48" t="s">
        <v>37</v>
      </c>
      <c r="Q83" s="48" t="s">
        <v>38</v>
      </c>
    </row>
    <row r="84" spans="1:17" ht="25.5" x14ac:dyDescent="0.2">
      <c r="A84" s="50" t="s">
        <v>30</v>
      </c>
      <c r="B84" s="57">
        <f>SUM(B85:B116)</f>
        <v>65</v>
      </c>
      <c r="C84" s="57">
        <f t="shared" ref="C84:G84" si="16">SUM(C85:C116)</f>
        <v>1255</v>
      </c>
      <c r="D84" s="57">
        <f t="shared" si="16"/>
        <v>529</v>
      </c>
      <c r="E84" s="57">
        <f t="shared" si="16"/>
        <v>5143</v>
      </c>
      <c r="F84" s="57">
        <f t="shared" si="16"/>
        <v>11234</v>
      </c>
      <c r="G84" s="57">
        <f t="shared" si="16"/>
        <v>637</v>
      </c>
      <c r="H84" s="51">
        <f t="shared" ref="H84:I87" si="17">SUM(B84,E84)</f>
        <v>5208</v>
      </c>
      <c r="I84" s="51">
        <f t="shared" si="17"/>
        <v>12489</v>
      </c>
      <c r="J84" s="51">
        <f>SUM(J85:J116)</f>
        <v>1166</v>
      </c>
      <c r="K84" s="57">
        <f>SUM(K85:K116)</f>
        <v>7024</v>
      </c>
      <c r="L84" s="57">
        <f>SUM(L85:L116)</f>
        <v>367</v>
      </c>
      <c r="M84" s="57">
        <f t="shared" ref="M84:O84" si="18">SUM(M85:M116)</f>
        <v>137</v>
      </c>
      <c r="N84" s="57">
        <f t="shared" si="18"/>
        <v>27390</v>
      </c>
      <c r="O84" s="57">
        <f t="shared" si="18"/>
        <v>122</v>
      </c>
      <c r="P84" s="57">
        <f>SUM(L84,N84)</f>
        <v>27757</v>
      </c>
      <c r="Q84" s="57">
        <f>SUM(M84,O84)</f>
        <v>259</v>
      </c>
    </row>
    <row r="85" spans="1:17" ht="17.850000000000001" customHeight="1" x14ac:dyDescent="0.2">
      <c r="A85" s="52" t="s">
        <v>15</v>
      </c>
      <c r="B85" s="58" t="s">
        <v>70</v>
      </c>
      <c r="C85" s="58">
        <v>4</v>
      </c>
      <c r="D85" s="58">
        <v>4</v>
      </c>
      <c r="E85" s="58">
        <v>7</v>
      </c>
      <c r="F85" s="58">
        <v>2</v>
      </c>
      <c r="G85" s="58" t="s">
        <v>70</v>
      </c>
      <c r="H85" s="58">
        <f t="shared" si="17"/>
        <v>7</v>
      </c>
      <c r="I85" s="58">
        <f t="shared" si="17"/>
        <v>6</v>
      </c>
      <c r="J85" s="58">
        <f>SUM(D85,G85)</f>
        <v>4</v>
      </c>
      <c r="K85" s="58">
        <v>44</v>
      </c>
      <c r="L85" s="58">
        <v>20</v>
      </c>
      <c r="M85" s="58">
        <v>3</v>
      </c>
      <c r="N85" s="58">
        <v>430</v>
      </c>
      <c r="O85" s="58" t="s">
        <v>70</v>
      </c>
      <c r="P85" s="58">
        <f t="shared" ref="P85:P115" si="19">SUM(L85,N85)</f>
        <v>450</v>
      </c>
      <c r="Q85" s="58">
        <f t="shared" ref="Q85:Q115" si="20">SUM(M85,O85)</f>
        <v>3</v>
      </c>
    </row>
    <row r="86" spans="1:17" ht="17.850000000000001" customHeight="1" x14ac:dyDescent="0.2">
      <c r="A86" s="52" t="s">
        <v>61</v>
      </c>
      <c r="B86" s="58">
        <v>38</v>
      </c>
      <c r="C86" s="58">
        <v>119</v>
      </c>
      <c r="D86" s="58" t="s">
        <v>70</v>
      </c>
      <c r="E86" s="58">
        <v>182</v>
      </c>
      <c r="F86" s="58">
        <v>287</v>
      </c>
      <c r="G86" s="58" t="s">
        <v>70</v>
      </c>
      <c r="H86" s="58">
        <f t="shared" si="17"/>
        <v>220</v>
      </c>
      <c r="I86" s="58">
        <f t="shared" si="17"/>
        <v>406</v>
      </c>
      <c r="J86" s="58" t="s">
        <v>70</v>
      </c>
      <c r="K86" s="58">
        <v>462</v>
      </c>
      <c r="L86" s="58">
        <v>16</v>
      </c>
      <c r="M86" s="58" t="s">
        <v>70</v>
      </c>
      <c r="N86" s="58">
        <v>302</v>
      </c>
      <c r="O86" s="58">
        <v>2</v>
      </c>
      <c r="P86" s="58">
        <f t="shared" si="19"/>
        <v>318</v>
      </c>
      <c r="Q86" s="58">
        <f t="shared" si="20"/>
        <v>2</v>
      </c>
    </row>
    <row r="87" spans="1:17" ht="17.850000000000001" customHeight="1" x14ac:dyDescent="0.2">
      <c r="A87" s="52" t="s">
        <v>22</v>
      </c>
      <c r="B87" s="58" t="s">
        <v>70</v>
      </c>
      <c r="C87" s="58">
        <v>140</v>
      </c>
      <c r="D87" s="58">
        <v>5</v>
      </c>
      <c r="E87" s="58">
        <v>92</v>
      </c>
      <c r="F87" s="58">
        <v>521</v>
      </c>
      <c r="G87" s="58">
        <v>5</v>
      </c>
      <c r="H87" s="58">
        <f t="shared" si="17"/>
        <v>92</v>
      </c>
      <c r="I87" s="58">
        <f t="shared" si="17"/>
        <v>661</v>
      </c>
      <c r="J87" s="58">
        <f t="shared" ref="J87:J115" si="21">SUM(D87,G87)</f>
        <v>10</v>
      </c>
      <c r="K87" s="58">
        <v>17</v>
      </c>
      <c r="L87" s="58">
        <v>21</v>
      </c>
      <c r="M87" s="58">
        <v>8</v>
      </c>
      <c r="N87" s="58">
        <v>659</v>
      </c>
      <c r="O87" s="58" t="s">
        <v>70</v>
      </c>
      <c r="P87" s="58">
        <f t="shared" si="19"/>
        <v>680</v>
      </c>
      <c r="Q87" s="58">
        <f t="shared" si="20"/>
        <v>8</v>
      </c>
    </row>
    <row r="88" spans="1:17" ht="17.850000000000001" customHeight="1" x14ac:dyDescent="0.2">
      <c r="A88" s="52" t="s">
        <v>18</v>
      </c>
      <c r="B88" s="58" t="s">
        <v>70</v>
      </c>
      <c r="C88" s="58" t="s">
        <v>70</v>
      </c>
      <c r="D88" s="58" t="s">
        <v>70</v>
      </c>
      <c r="E88" s="58" t="s">
        <v>70</v>
      </c>
      <c r="F88" s="58" t="s">
        <v>70</v>
      </c>
      <c r="G88" s="58" t="s">
        <v>70</v>
      </c>
      <c r="H88" s="58" t="s">
        <v>70</v>
      </c>
      <c r="I88" s="58" t="s">
        <v>70</v>
      </c>
      <c r="J88" s="58" t="s">
        <v>70</v>
      </c>
      <c r="K88" s="58" t="s">
        <v>70</v>
      </c>
      <c r="L88" s="58">
        <v>4</v>
      </c>
      <c r="M88" s="58" t="s">
        <v>70</v>
      </c>
      <c r="N88" s="58">
        <v>45</v>
      </c>
      <c r="O88" s="58" t="s">
        <v>70</v>
      </c>
      <c r="P88" s="58">
        <f t="shared" si="19"/>
        <v>49</v>
      </c>
      <c r="Q88" s="58" t="s">
        <v>70</v>
      </c>
    </row>
    <row r="89" spans="1:17" ht="17.850000000000001" customHeight="1" x14ac:dyDescent="0.2">
      <c r="A89" s="52" t="s">
        <v>27</v>
      </c>
      <c r="B89" s="58">
        <v>15</v>
      </c>
      <c r="C89" s="58">
        <v>28</v>
      </c>
      <c r="D89" s="58">
        <v>7</v>
      </c>
      <c r="E89" s="58">
        <v>422</v>
      </c>
      <c r="F89" s="58">
        <v>2</v>
      </c>
      <c r="G89" s="58">
        <v>3</v>
      </c>
      <c r="H89" s="58">
        <f>SUM(B89,E89)</f>
        <v>437</v>
      </c>
      <c r="I89" s="58">
        <f>SUM(C89,F89)</f>
        <v>30</v>
      </c>
      <c r="J89" s="58">
        <f t="shared" si="21"/>
        <v>10</v>
      </c>
      <c r="K89" s="58">
        <v>50</v>
      </c>
      <c r="L89" s="58">
        <v>14</v>
      </c>
      <c r="M89" s="58">
        <v>9</v>
      </c>
      <c r="N89" s="58">
        <v>1980</v>
      </c>
      <c r="O89" s="58" t="s">
        <v>70</v>
      </c>
      <c r="P89" s="58">
        <f t="shared" si="19"/>
        <v>1994</v>
      </c>
      <c r="Q89" s="58">
        <f t="shared" si="20"/>
        <v>9</v>
      </c>
    </row>
    <row r="90" spans="1:17" ht="17.850000000000001" customHeight="1" x14ac:dyDescent="0.2">
      <c r="A90" s="52" t="s">
        <v>9</v>
      </c>
      <c r="B90" s="58" t="s">
        <v>70</v>
      </c>
      <c r="C90" s="58">
        <v>8</v>
      </c>
      <c r="D90" s="58">
        <v>44</v>
      </c>
      <c r="E90" s="58">
        <v>30</v>
      </c>
      <c r="F90" s="58">
        <v>134</v>
      </c>
      <c r="G90" s="58">
        <v>6</v>
      </c>
      <c r="H90" s="58">
        <f>SUM(B90,E90)</f>
        <v>30</v>
      </c>
      <c r="I90" s="58">
        <f>SUM(C90,F90)</f>
        <v>142</v>
      </c>
      <c r="J90" s="58">
        <f t="shared" si="21"/>
        <v>50</v>
      </c>
      <c r="K90" s="58" t="s">
        <v>70</v>
      </c>
      <c r="L90" s="58">
        <v>2</v>
      </c>
      <c r="M90" s="58" t="s">
        <v>70</v>
      </c>
      <c r="N90" s="58">
        <v>1498</v>
      </c>
      <c r="O90" s="58" t="s">
        <v>70</v>
      </c>
      <c r="P90" s="58">
        <f t="shared" si="19"/>
        <v>1500</v>
      </c>
      <c r="Q90" s="58" t="s">
        <v>70</v>
      </c>
    </row>
    <row r="91" spans="1:17" ht="17.850000000000001" customHeight="1" x14ac:dyDescent="0.2">
      <c r="A91" s="52" t="s">
        <v>24</v>
      </c>
      <c r="B91" s="58" t="s">
        <v>70</v>
      </c>
      <c r="C91" s="58" t="s">
        <v>70</v>
      </c>
      <c r="D91" s="58" t="s">
        <v>70</v>
      </c>
      <c r="E91" s="58" t="s">
        <v>70</v>
      </c>
      <c r="F91" s="58" t="s">
        <v>70</v>
      </c>
      <c r="G91" s="58" t="s">
        <v>70</v>
      </c>
      <c r="H91" s="58" t="s">
        <v>70</v>
      </c>
      <c r="I91" s="58" t="s">
        <v>70</v>
      </c>
      <c r="J91" s="58" t="s">
        <v>70</v>
      </c>
      <c r="K91" s="58" t="s">
        <v>70</v>
      </c>
      <c r="L91" s="58">
        <v>28</v>
      </c>
      <c r="M91" s="58">
        <v>4</v>
      </c>
      <c r="N91" s="58">
        <v>271</v>
      </c>
      <c r="O91" s="58">
        <v>14</v>
      </c>
      <c r="P91" s="58">
        <f t="shared" si="19"/>
        <v>299</v>
      </c>
      <c r="Q91" s="58">
        <f t="shared" si="20"/>
        <v>18</v>
      </c>
    </row>
    <row r="92" spans="1:17" ht="17.850000000000001" customHeight="1" x14ac:dyDescent="0.2">
      <c r="A92" s="52" t="s">
        <v>20</v>
      </c>
      <c r="B92" s="58" t="s">
        <v>70</v>
      </c>
      <c r="C92" s="58">
        <v>15</v>
      </c>
      <c r="D92" s="58">
        <v>52</v>
      </c>
      <c r="E92" s="58">
        <v>75</v>
      </c>
      <c r="F92" s="58">
        <v>16</v>
      </c>
      <c r="G92" s="58">
        <v>182</v>
      </c>
      <c r="H92" s="58">
        <f>SUM(B92,E92)</f>
        <v>75</v>
      </c>
      <c r="I92" s="58">
        <f>SUM(C92,F92)</f>
        <v>31</v>
      </c>
      <c r="J92" s="58">
        <f t="shared" si="21"/>
        <v>234</v>
      </c>
      <c r="K92" s="58">
        <v>228</v>
      </c>
      <c r="L92" s="58">
        <v>40</v>
      </c>
      <c r="M92" s="58">
        <v>11</v>
      </c>
      <c r="N92" s="58">
        <v>5099</v>
      </c>
      <c r="O92" s="58">
        <v>4</v>
      </c>
      <c r="P92" s="58">
        <f t="shared" si="19"/>
        <v>5139</v>
      </c>
      <c r="Q92" s="58">
        <f t="shared" si="20"/>
        <v>15</v>
      </c>
    </row>
    <row r="93" spans="1:17" ht="17.850000000000001" customHeight="1" x14ac:dyDescent="0.2">
      <c r="A93" s="52" t="s">
        <v>45</v>
      </c>
      <c r="B93" s="58" t="s">
        <v>70</v>
      </c>
      <c r="C93" s="58">
        <v>26</v>
      </c>
      <c r="D93" s="58">
        <v>15</v>
      </c>
      <c r="E93" s="58">
        <v>225</v>
      </c>
      <c r="F93" s="58">
        <v>254</v>
      </c>
      <c r="G93" s="58">
        <v>10</v>
      </c>
      <c r="H93" s="58">
        <f>SUM(B93,E93)</f>
        <v>225</v>
      </c>
      <c r="I93" s="58">
        <f>SUM(C93,F93)</f>
        <v>280</v>
      </c>
      <c r="J93" s="58">
        <f t="shared" si="21"/>
        <v>25</v>
      </c>
      <c r="K93" s="58" t="s">
        <v>70</v>
      </c>
      <c r="L93" s="58">
        <v>8</v>
      </c>
      <c r="M93" s="58">
        <v>11</v>
      </c>
      <c r="N93" s="58">
        <v>1680</v>
      </c>
      <c r="O93" s="58">
        <v>15</v>
      </c>
      <c r="P93" s="58">
        <f t="shared" si="19"/>
        <v>1688</v>
      </c>
      <c r="Q93" s="58">
        <f t="shared" si="20"/>
        <v>26</v>
      </c>
    </row>
    <row r="94" spans="1:17" ht="17.850000000000001" customHeight="1" x14ac:dyDescent="0.2">
      <c r="A94" s="52" t="s">
        <v>46</v>
      </c>
      <c r="B94" s="58" t="s">
        <v>70</v>
      </c>
      <c r="C94" s="58" t="s">
        <v>70</v>
      </c>
      <c r="D94" s="58" t="s">
        <v>70</v>
      </c>
      <c r="E94" s="58" t="s">
        <v>70</v>
      </c>
      <c r="F94" s="58" t="s">
        <v>70</v>
      </c>
      <c r="G94" s="58" t="s">
        <v>70</v>
      </c>
      <c r="H94" s="58" t="s">
        <v>70</v>
      </c>
      <c r="I94" s="58" t="s">
        <v>70</v>
      </c>
      <c r="J94" s="58" t="s">
        <v>70</v>
      </c>
      <c r="K94" s="58" t="s">
        <v>70</v>
      </c>
      <c r="L94" s="58">
        <v>5</v>
      </c>
      <c r="M94" s="58">
        <v>2</v>
      </c>
      <c r="N94" s="58">
        <v>323</v>
      </c>
      <c r="O94" s="58">
        <v>4</v>
      </c>
      <c r="P94" s="58">
        <f t="shared" si="19"/>
        <v>328</v>
      </c>
      <c r="Q94" s="58">
        <f t="shared" si="20"/>
        <v>6</v>
      </c>
    </row>
    <row r="95" spans="1:17" ht="17.850000000000001" customHeight="1" x14ac:dyDescent="0.2">
      <c r="A95" s="52" t="s">
        <v>13</v>
      </c>
      <c r="B95" s="58" t="s">
        <v>70</v>
      </c>
      <c r="C95" s="58">
        <v>12</v>
      </c>
      <c r="D95" s="58">
        <v>27</v>
      </c>
      <c r="E95" s="58">
        <v>60</v>
      </c>
      <c r="F95" s="58">
        <v>33</v>
      </c>
      <c r="G95" s="58">
        <v>180</v>
      </c>
      <c r="H95" s="58">
        <f>SUM(B95,E95)</f>
        <v>60</v>
      </c>
      <c r="I95" s="58">
        <f>SUM(C95,F95)</f>
        <v>45</v>
      </c>
      <c r="J95" s="58">
        <f t="shared" si="21"/>
        <v>207</v>
      </c>
      <c r="K95" s="58">
        <v>75</v>
      </c>
      <c r="L95" s="58">
        <v>2</v>
      </c>
      <c r="M95" s="58" t="s">
        <v>70</v>
      </c>
      <c r="N95" s="58">
        <v>200</v>
      </c>
      <c r="O95" s="58" t="s">
        <v>70</v>
      </c>
      <c r="P95" s="58">
        <f t="shared" si="19"/>
        <v>202</v>
      </c>
      <c r="Q95" s="58" t="s">
        <v>70</v>
      </c>
    </row>
    <row r="96" spans="1:17" ht="17.850000000000001" customHeight="1" x14ac:dyDescent="0.2">
      <c r="A96" s="52" t="s">
        <v>16</v>
      </c>
      <c r="B96" s="58" t="s">
        <v>70</v>
      </c>
      <c r="C96" s="58">
        <v>26</v>
      </c>
      <c r="D96" s="58" t="s">
        <v>70</v>
      </c>
      <c r="E96" s="58">
        <v>2</v>
      </c>
      <c r="F96" s="58">
        <v>122</v>
      </c>
      <c r="G96" s="58">
        <v>36</v>
      </c>
      <c r="H96" s="58">
        <f>SUM(B96,E96)</f>
        <v>2</v>
      </c>
      <c r="I96" s="58">
        <f>SUM(C96,F96)</f>
        <v>148</v>
      </c>
      <c r="J96" s="58">
        <f t="shared" si="21"/>
        <v>36</v>
      </c>
      <c r="K96" s="58">
        <v>13</v>
      </c>
      <c r="L96" s="58">
        <v>13</v>
      </c>
      <c r="M96" s="58">
        <v>2</v>
      </c>
      <c r="N96" s="58">
        <v>1087</v>
      </c>
      <c r="O96" s="58">
        <v>20</v>
      </c>
      <c r="P96" s="58">
        <f t="shared" si="19"/>
        <v>1100</v>
      </c>
      <c r="Q96" s="58">
        <f t="shared" si="20"/>
        <v>22</v>
      </c>
    </row>
    <row r="97" spans="1:17" ht="17.850000000000001" customHeight="1" x14ac:dyDescent="0.2">
      <c r="A97" s="52" t="s">
        <v>14</v>
      </c>
      <c r="B97" s="58" t="s">
        <v>70</v>
      </c>
      <c r="C97" s="58">
        <v>32</v>
      </c>
      <c r="D97" s="58" t="s">
        <v>70</v>
      </c>
      <c r="E97" s="58" t="s">
        <v>70</v>
      </c>
      <c r="F97" s="58">
        <v>640</v>
      </c>
      <c r="G97" s="58">
        <v>18</v>
      </c>
      <c r="H97" s="58" t="s">
        <v>70</v>
      </c>
      <c r="I97" s="58">
        <f>SUM(C97,F97)</f>
        <v>672</v>
      </c>
      <c r="J97" s="58">
        <f t="shared" si="21"/>
        <v>18</v>
      </c>
      <c r="K97" s="58">
        <v>10</v>
      </c>
      <c r="L97" s="58">
        <v>27</v>
      </c>
      <c r="M97" s="58" t="s">
        <v>70</v>
      </c>
      <c r="N97" s="58">
        <v>559</v>
      </c>
      <c r="O97" s="58">
        <v>2</v>
      </c>
      <c r="P97" s="58">
        <f t="shared" si="19"/>
        <v>586</v>
      </c>
      <c r="Q97" s="58">
        <f t="shared" si="20"/>
        <v>2</v>
      </c>
    </row>
    <row r="98" spans="1:17" ht="17.850000000000001" customHeight="1" x14ac:dyDescent="0.2">
      <c r="A98" s="54" t="s">
        <v>59</v>
      </c>
      <c r="B98" s="58" t="s">
        <v>70</v>
      </c>
      <c r="C98" s="58">
        <v>34</v>
      </c>
      <c r="D98" s="58" t="s">
        <v>70</v>
      </c>
      <c r="E98" s="58" t="s">
        <v>70</v>
      </c>
      <c r="F98" s="58">
        <v>201</v>
      </c>
      <c r="G98" s="58" t="s">
        <v>70</v>
      </c>
      <c r="H98" s="58" t="s">
        <v>70</v>
      </c>
      <c r="I98" s="58">
        <f>SUM(C98,F98)</f>
        <v>235</v>
      </c>
      <c r="J98" s="58" t="s">
        <v>70</v>
      </c>
      <c r="K98" s="58">
        <v>206</v>
      </c>
      <c r="L98" s="58">
        <v>10</v>
      </c>
      <c r="M98" s="58">
        <v>8</v>
      </c>
      <c r="N98" s="58">
        <v>66</v>
      </c>
      <c r="O98" s="58" t="s">
        <v>70</v>
      </c>
      <c r="P98" s="58">
        <f t="shared" si="19"/>
        <v>76</v>
      </c>
      <c r="Q98" s="58">
        <f t="shared" si="20"/>
        <v>8</v>
      </c>
    </row>
    <row r="99" spans="1:17" ht="17.850000000000001" customHeight="1" x14ac:dyDescent="0.2">
      <c r="A99" s="52" t="s">
        <v>12</v>
      </c>
      <c r="B99" s="58" t="s">
        <v>70</v>
      </c>
      <c r="C99" s="58">
        <v>46</v>
      </c>
      <c r="D99" s="58" t="s">
        <v>70</v>
      </c>
      <c r="E99" s="58">
        <v>1721</v>
      </c>
      <c r="F99" s="58">
        <v>32</v>
      </c>
      <c r="G99" s="58" t="s">
        <v>70</v>
      </c>
      <c r="H99" s="58">
        <f>SUM(B99,E99)</f>
        <v>1721</v>
      </c>
      <c r="I99" s="58">
        <f>SUM(C99,F99)</f>
        <v>78</v>
      </c>
      <c r="J99" s="58" t="s">
        <v>70</v>
      </c>
      <c r="K99" s="58">
        <v>348</v>
      </c>
      <c r="L99" s="58">
        <v>8</v>
      </c>
      <c r="M99" s="58" t="s">
        <v>70</v>
      </c>
      <c r="N99" s="58">
        <v>1146</v>
      </c>
      <c r="O99" s="58">
        <v>2</v>
      </c>
      <c r="P99" s="58">
        <f t="shared" si="19"/>
        <v>1154</v>
      </c>
      <c r="Q99" s="58">
        <f t="shared" si="20"/>
        <v>2</v>
      </c>
    </row>
    <row r="100" spans="1:17" ht="17.850000000000001" customHeight="1" x14ac:dyDescent="0.2">
      <c r="A100" s="52" t="s">
        <v>19</v>
      </c>
      <c r="B100" s="58" t="s">
        <v>70</v>
      </c>
      <c r="C100" s="58" t="s">
        <v>70</v>
      </c>
      <c r="D100" s="58" t="s">
        <v>70</v>
      </c>
      <c r="E100" s="58" t="s">
        <v>70</v>
      </c>
      <c r="F100" s="58" t="s">
        <v>70</v>
      </c>
      <c r="G100" s="58" t="s">
        <v>70</v>
      </c>
      <c r="H100" s="58" t="s">
        <v>70</v>
      </c>
      <c r="I100" s="58" t="s">
        <v>70</v>
      </c>
      <c r="J100" s="58" t="s">
        <v>70</v>
      </c>
      <c r="K100" s="58" t="s">
        <v>70</v>
      </c>
      <c r="L100" s="58" t="s">
        <v>70</v>
      </c>
      <c r="M100" s="58" t="s">
        <v>70</v>
      </c>
      <c r="N100" s="58">
        <v>21</v>
      </c>
      <c r="O100" s="58" t="s">
        <v>70</v>
      </c>
      <c r="P100" s="58">
        <f t="shared" si="19"/>
        <v>21</v>
      </c>
      <c r="Q100" s="58" t="s">
        <v>70</v>
      </c>
    </row>
    <row r="101" spans="1:17" ht="17.850000000000001" customHeight="1" x14ac:dyDescent="0.2">
      <c r="A101" s="52" t="s">
        <v>54</v>
      </c>
      <c r="B101" s="58" t="s">
        <v>70</v>
      </c>
      <c r="C101" s="58">
        <v>6</v>
      </c>
      <c r="D101" s="58" t="s">
        <v>70</v>
      </c>
      <c r="E101" s="58">
        <v>120</v>
      </c>
      <c r="F101" s="58">
        <v>18</v>
      </c>
      <c r="G101" s="58" t="s">
        <v>70</v>
      </c>
      <c r="H101" s="58">
        <f t="shared" ref="H101:I103" si="22">SUM(B101,E101)</f>
        <v>120</v>
      </c>
      <c r="I101" s="58">
        <f t="shared" si="22"/>
        <v>24</v>
      </c>
      <c r="J101" s="58">
        <f t="shared" si="21"/>
        <v>0</v>
      </c>
      <c r="K101" s="58" t="s">
        <v>70</v>
      </c>
      <c r="L101" s="58">
        <v>5</v>
      </c>
      <c r="M101" s="58" t="s">
        <v>70</v>
      </c>
      <c r="N101" s="58">
        <v>944</v>
      </c>
      <c r="O101" s="58">
        <v>5</v>
      </c>
      <c r="P101" s="58">
        <f t="shared" si="19"/>
        <v>949</v>
      </c>
      <c r="Q101" s="58">
        <f t="shared" si="20"/>
        <v>5</v>
      </c>
    </row>
    <row r="102" spans="1:17" ht="17.850000000000001" customHeight="1" x14ac:dyDescent="0.2">
      <c r="A102" s="52" t="s">
        <v>23</v>
      </c>
      <c r="B102" s="58" t="s">
        <v>70</v>
      </c>
      <c r="C102" s="58">
        <v>160</v>
      </c>
      <c r="D102" s="58">
        <v>8</v>
      </c>
      <c r="E102" s="58">
        <v>196</v>
      </c>
      <c r="F102" s="58">
        <v>238</v>
      </c>
      <c r="G102" s="58">
        <v>140</v>
      </c>
      <c r="H102" s="58">
        <f t="shared" si="22"/>
        <v>196</v>
      </c>
      <c r="I102" s="58">
        <f t="shared" si="22"/>
        <v>398</v>
      </c>
      <c r="J102" s="58">
        <f t="shared" si="21"/>
        <v>148</v>
      </c>
      <c r="K102" s="58">
        <v>52</v>
      </c>
      <c r="L102" s="58">
        <v>9</v>
      </c>
      <c r="M102" s="58" t="s">
        <v>70</v>
      </c>
      <c r="N102" s="58">
        <v>350</v>
      </c>
      <c r="O102" s="58" t="s">
        <v>70</v>
      </c>
      <c r="P102" s="58">
        <f t="shared" si="19"/>
        <v>359</v>
      </c>
      <c r="Q102" s="58" t="s">
        <v>70</v>
      </c>
    </row>
    <row r="103" spans="1:17" ht="17.850000000000001" customHeight="1" x14ac:dyDescent="0.2">
      <c r="A103" s="52" t="s">
        <v>28</v>
      </c>
      <c r="B103" s="58" t="s">
        <v>70</v>
      </c>
      <c r="C103" s="58">
        <v>8</v>
      </c>
      <c r="D103" s="58">
        <v>65</v>
      </c>
      <c r="E103" s="58">
        <v>8</v>
      </c>
      <c r="F103" s="58">
        <v>62</v>
      </c>
      <c r="G103" s="58" t="s">
        <v>70</v>
      </c>
      <c r="H103" s="58">
        <f t="shared" si="22"/>
        <v>8</v>
      </c>
      <c r="I103" s="58">
        <f t="shared" si="22"/>
        <v>70</v>
      </c>
      <c r="J103" s="58">
        <f t="shared" si="21"/>
        <v>65</v>
      </c>
      <c r="K103" s="58">
        <v>2288</v>
      </c>
      <c r="L103" s="58">
        <v>9</v>
      </c>
      <c r="M103" s="58">
        <v>2</v>
      </c>
      <c r="N103" s="58">
        <v>740</v>
      </c>
      <c r="O103" s="58">
        <v>8</v>
      </c>
      <c r="P103" s="58">
        <f t="shared" si="19"/>
        <v>749</v>
      </c>
      <c r="Q103" s="58">
        <f t="shared" si="20"/>
        <v>10</v>
      </c>
    </row>
    <row r="104" spans="1:17" ht="17.850000000000001" customHeight="1" x14ac:dyDescent="0.2">
      <c r="A104" s="52" t="s">
        <v>17</v>
      </c>
      <c r="B104" s="58" t="s">
        <v>70</v>
      </c>
      <c r="C104" s="58" t="s">
        <v>70</v>
      </c>
      <c r="D104" s="58" t="s">
        <v>70</v>
      </c>
      <c r="E104" s="58" t="s">
        <v>70</v>
      </c>
      <c r="F104" s="58" t="s">
        <v>70</v>
      </c>
      <c r="G104" s="58" t="s">
        <v>70</v>
      </c>
      <c r="H104" s="58" t="s">
        <v>70</v>
      </c>
      <c r="I104" s="58" t="s">
        <v>70</v>
      </c>
      <c r="J104" s="58" t="s">
        <v>70</v>
      </c>
      <c r="K104" s="58" t="s">
        <v>70</v>
      </c>
      <c r="L104" s="58">
        <v>9</v>
      </c>
      <c r="M104" s="58">
        <v>2</v>
      </c>
      <c r="N104" s="58">
        <v>625</v>
      </c>
      <c r="O104" s="58">
        <v>5</v>
      </c>
      <c r="P104" s="58">
        <f t="shared" si="19"/>
        <v>634</v>
      </c>
      <c r="Q104" s="58">
        <f t="shared" si="20"/>
        <v>7</v>
      </c>
    </row>
    <row r="105" spans="1:17" ht="17.850000000000001" customHeight="1" x14ac:dyDescent="0.2">
      <c r="A105" s="52" t="s">
        <v>10</v>
      </c>
      <c r="B105" s="58" t="s">
        <v>70</v>
      </c>
      <c r="C105" s="58">
        <v>85</v>
      </c>
      <c r="D105" s="58">
        <v>18</v>
      </c>
      <c r="E105" s="58">
        <v>95</v>
      </c>
      <c r="F105" s="58">
        <v>1831</v>
      </c>
      <c r="G105" s="58">
        <v>10</v>
      </c>
      <c r="H105" s="58">
        <f t="shared" ref="H105:I111" si="23">SUM(B105,E105)</f>
        <v>95</v>
      </c>
      <c r="I105" s="58">
        <f t="shared" si="23"/>
        <v>1916</v>
      </c>
      <c r="J105" s="58">
        <f t="shared" si="21"/>
        <v>28</v>
      </c>
      <c r="K105" s="58">
        <v>19</v>
      </c>
      <c r="L105" s="58">
        <v>11</v>
      </c>
      <c r="M105" s="58">
        <v>4</v>
      </c>
      <c r="N105" s="58">
        <v>1490</v>
      </c>
      <c r="O105" s="58" t="s">
        <v>70</v>
      </c>
      <c r="P105" s="58">
        <f t="shared" si="19"/>
        <v>1501</v>
      </c>
      <c r="Q105" s="58">
        <f t="shared" si="20"/>
        <v>4</v>
      </c>
    </row>
    <row r="106" spans="1:17" ht="17.850000000000001" customHeight="1" x14ac:dyDescent="0.2">
      <c r="A106" s="52" t="s">
        <v>55</v>
      </c>
      <c r="B106" s="58" t="s">
        <v>70</v>
      </c>
      <c r="C106" s="58">
        <v>21</v>
      </c>
      <c r="D106" s="58" t="s">
        <v>70</v>
      </c>
      <c r="E106" s="58">
        <v>208</v>
      </c>
      <c r="F106" s="58">
        <v>1103</v>
      </c>
      <c r="G106" s="58" t="s">
        <v>70</v>
      </c>
      <c r="H106" s="58">
        <f t="shared" si="23"/>
        <v>208</v>
      </c>
      <c r="I106" s="58">
        <f t="shared" si="23"/>
        <v>1124</v>
      </c>
      <c r="J106" s="58" t="s">
        <v>70</v>
      </c>
      <c r="K106" s="58">
        <v>495</v>
      </c>
      <c r="L106" s="58">
        <v>7</v>
      </c>
      <c r="M106" s="58" t="s">
        <v>70</v>
      </c>
      <c r="N106" s="58">
        <v>575</v>
      </c>
      <c r="O106" s="58" t="s">
        <v>70</v>
      </c>
      <c r="P106" s="58">
        <f t="shared" si="19"/>
        <v>582</v>
      </c>
      <c r="Q106" s="58" t="s">
        <v>70</v>
      </c>
    </row>
    <row r="107" spans="1:17" ht="17.850000000000001" customHeight="1" x14ac:dyDescent="0.2">
      <c r="A107" s="52" t="s">
        <v>57</v>
      </c>
      <c r="B107" s="58">
        <v>12</v>
      </c>
      <c r="C107" s="58">
        <v>90</v>
      </c>
      <c r="D107" s="58" t="s">
        <v>70</v>
      </c>
      <c r="E107" s="58" t="s">
        <v>70</v>
      </c>
      <c r="F107" s="58" t="s">
        <v>70</v>
      </c>
      <c r="G107" s="58" t="s">
        <v>70</v>
      </c>
      <c r="H107" s="58">
        <f t="shared" si="23"/>
        <v>12</v>
      </c>
      <c r="I107" s="58">
        <f t="shared" si="23"/>
        <v>90</v>
      </c>
      <c r="J107" s="58" t="s">
        <v>70</v>
      </c>
      <c r="K107" s="58">
        <v>177</v>
      </c>
      <c r="L107" s="58">
        <v>10</v>
      </c>
      <c r="M107" s="58" t="s">
        <v>70</v>
      </c>
      <c r="N107" s="58">
        <v>254</v>
      </c>
      <c r="O107" s="58" t="s">
        <v>70</v>
      </c>
      <c r="P107" s="58">
        <f t="shared" si="19"/>
        <v>264</v>
      </c>
      <c r="Q107" s="58" t="s">
        <v>70</v>
      </c>
    </row>
    <row r="108" spans="1:17" ht="17.850000000000001" customHeight="1" x14ac:dyDescent="0.2">
      <c r="A108" s="52" t="s">
        <v>8</v>
      </c>
      <c r="B108" s="58" t="s">
        <v>70</v>
      </c>
      <c r="C108" s="58">
        <v>38</v>
      </c>
      <c r="D108" s="58">
        <v>167</v>
      </c>
      <c r="E108" s="58">
        <v>78</v>
      </c>
      <c r="F108" s="58">
        <v>2481</v>
      </c>
      <c r="G108" s="58" t="s">
        <v>70</v>
      </c>
      <c r="H108" s="58">
        <f t="shared" si="23"/>
        <v>78</v>
      </c>
      <c r="I108" s="58">
        <f t="shared" si="23"/>
        <v>2519</v>
      </c>
      <c r="J108" s="58">
        <f t="shared" si="21"/>
        <v>167</v>
      </c>
      <c r="K108" s="58" t="s">
        <v>70</v>
      </c>
      <c r="L108" s="58">
        <v>11</v>
      </c>
      <c r="M108" s="58" t="s">
        <v>70</v>
      </c>
      <c r="N108" s="58">
        <v>611</v>
      </c>
      <c r="O108" s="58" t="s">
        <v>70</v>
      </c>
      <c r="P108" s="58">
        <f t="shared" si="19"/>
        <v>622</v>
      </c>
      <c r="Q108" s="58" t="s">
        <v>70</v>
      </c>
    </row>
    <row r="109" spans="1:17" ht="17.850000000000001" customHeight="1" x14ac:dyDescent="0.2">
      <c r="A109" s="52" t="s">
        <v>56</v>
      </c>
      <c r="B109" s="58" t="s">
        <v>70</v>
      </c>
      <c r="C109" s="58">
        <v>27</v>
      </c>
      <c r="D109" s="58" t="s">
        <v>70</v>
      </c>
      <c r="E109" s="58" t="s">
        <v>70</v>
      </c>
      <c r="F109" s="58">
        <v>6</v>
      </c>
      <c r="G109" s="58" t="s">
        <v>70</v>
      </c>
      <c r="H109" s="58">
        <f t="shared" si="23"/>
        <v>0</v>
      </c>
      <c r="I109" s="58">
        <f t="shared" si="23"/>
        <v>33</v>
      </c>
      <c r="J109" s="58" t="s">
        <v>70</v>
      </c>
      <c r="K109" s="58">
        <v>45</v>
      </c>
      <c r="L109" s="58" t="s">
        <v>70</v>
      </c>
      <c r="M109" s="58" t="s">
        <v>70</v>
      </c>
      <c r="N109" s="58">
        <v>330</v>
      </c>
      <c r="O109" s="58">
        <v>4</v>
      </c>
      <c r="P109" s="58">
        <f t="shared" si="19"/>
        <v>330</v>
      </c>
      <c r="Q109" s="58">
        <f t="shared" si="20"/>
        <v>4</v>
      </c>
    </row>
    <row r="110" spans="1:17" ht="17.850000000000001" customHeight="1" x14ac:dyDescent="0.2">
      <c r="A110" s="52" t="s">
        <v>7</v>
      </c>
      <c r="B110" s="58" t="s">
        <v>70</v>
      </c>
      <c r="C110" s="58">
        <v>80</v>
      </c>
      <c r="D110" s="58">
        <v>84</v>
      </c>
      <c r="E110" s="58">
        <v>28</v>
      </c>
      <c r="F110" s="58">
        <v>619</v>
      </c>
      <c r="G110" s="58" t="s">
        <v>70</v>
      </c>
      <c r="H110" s="58">
        <f t="shared" si="23"/>
        <v>28</v>
      </c>
      <c r="I110" s="58">
        <f t="shared" si="23"/>
        <v>699</v>
      </c>
      <c r="J110" s="58">
        <f t="shared" si="21"/>
        <v>84</v>
      </c>
      <c r="K110" s="58" t="s">
        <v>70</v>
      </c>
      <c r="L110" s="58">
        <v>14</v>
      </c>
      <c r="M110" s="58">
        <v>48</v>
      </c>
      <c r="N110" s="58">
        <v>602</v>
      </c>
      <c r="O110" s="58">
        <v>10</v>
      </c>
      <c r="P110" s="58">
        <f t="shared" si="19"/>
        <v>616</v>
      </c>
      <c r="Q110" s="58">
        <f t="shared" si="20"/>
        <v>58</v>
      </c>
    </row>
    <row r="111" spans="1:17" ht="17.850000000000001" customHeight="1" x14ac:dyDescent="0.2">
      <c r="A111" s="52" t="s">
        <v>58</v>
      </c>
      <c r="B111" s="58" t="s">
        <v>70</v>
      </c>
      <c r="C111" s="58">
        <v>29</v>
      </c>
      <c r="D111" s="58" t="s">
        <v>70</v>
      </c>
      <c r="E111" s="58">
        <v>334</v>
      </c>
      <c r="F111" s="58">
        <v>112</v>
      </c>
      <c r="G111" s="58" t="s">
        <v>70</v>
      </c>
      <c r="H111" s="58">
        <f t="shared" si="23"/>
        <v>334</v>
      </c>
      <c r="I111" s="58">
        <f t="shared" si="23"/>
        <v>141</v>
      </c>
      <c r="J111" s="58" t="s">
        <v>70</v>
      </c>
      <c r="K111" s="58">
        <v>1333</v>
      </c>
      <c r="L111" s="58">
        <v>8</v>
      </c>
      <c r="M111" s="58">
        <v>5</v>
      </c>
      <c r="N111" s="58">
        <v>531</v>
      </c>
      <c r="O111" s="58" t="s">
        <v>70</v>
      </c>
      <c r="P111" s="58">
        <f t="shared" si="19"/>
        <v>539</v>
      </c>
      <c r="Q111" s="58">
        <f t="shared" si="20"/>
        <v>5</v>
      </c>
    </row>
    <row r="112" spans="1:17" ht="17.850000000000001" customHeight="1" x14ac:dyDescent="0.2">
      <c r="A112" s="52" t="s">
        <v>26</v>
      </c>
      <c r="B112" s="58" t="s">
        <v>70</v>
      </c>
      <c r="C112" s="58" t="s">
        <v>70</v>
      </c>
      <c r="D112" s="58" t="s">
        <v>70</v>
      </c>
      <c r="E112" s="58" t="s">
        <v>70</v>
      </c>
      <c r="F112" s="58" t="s">
        <v>70</v>
      </c>
      <c r="G112" s="58" t="s">
        <v>70</v>
      </c>
      <c r="H112" s="58" t="s">
        <v>70</v>
      </c>
      <c r="I112" s="58" t="s">
        <v>70</v>
      </c>
      <c r="J112" s="58" t="s">
        <v>70</v>
      </c>
      <c r="K112" s="58" t="s">
        <v>70</v>
      </c>
      <c r="L112" s="58">
        <v>13</v>
      </c>
      <c r="M112" s="58">
        <v>2</v>
      </c>
      <c r="N112" s="58">
        <v>68</v>
      </c>
      <c r="O112" s="58">
        <v>3</v>
      </c>
      <c r="P112" s="58">
        <f t="shared" si="19"/>
        <v>81</v>
      </c>
      <c r="Q112" s="58">
        <f t="shared" si="20"/>
        <v>5</v>
      </c>
    </row>
    <row r="113" spans="1:17" ht="17.850000000000001" customHeight="1" x14ac:dyDescent="0.2">
      <c r="A113" s="52" t="s">
        <v>11</v>
      </c>
      <c r="B113" s="58" t="s">
        <v>70</v>
      </c>
      <c r="C113" s="58">
        <v>217</v>
      </c>
      <c r="D113" s="58" t="s">
        <v>70</v>
      </c>
      <c r="E113" s="58">
        <v>943</v>
      </c>
      <c r="F113" s="58">
        <v>2291</v>
      </c>
      <c r="G113" s="58" t="s">
        <v>70</v>
      </c>
      <c r="H113" s="58">
        <f t="shared" ref="H113:I115" si="24">SUM(B113,E113)</f>
        <v>943</v>
      </c>
      <c r="I113" s="58">
        <f t="shared" si="24"/>
        <v>2508</v>
      </c>
      <c r="J113" s="58" t="s">
        <v>70</v>
      </c>
      <c r="K113" s="58">
        <v>4</v>
      </c>
      <c r="L113" s="58">
        <v>15</v>
      </c>
      <c r="M113" s="58" t="s">
        <v>70</v>
      </c>
      <c r="N113" s="58">
        <v>1940</v>
      </c>
      <c r="O113" s="58" t="s">
        <v>70</v>
      </c>
      <c r="P113" s="58">
        <f t="shared" si="19"/>
        <v>1955</v>
      </c>
      <c r="Q113" s="58" t="s">
        <v>70</v>
      </c>
    </row>
    <row r="114" spans="1:17" ht="17.850000000000001" customHeight="1" x14ac:dyDescent="0.2">
      <c r="A114" s="52" t="s">
        <v>25</v>
      </c>
      <c r="B114" s="58" t="s">
        <v>70</v>
      </c>
      <c r="C114" s="58">
        <v>1</v>
      </c>
      <c r="D114" s="58">
        <v>33</v>
      </c>
      <c r="E114" s="58">
        <v>245</v>
      </c>
      <c r="F114" s="58">
        <v>218</v>
      </c>
      <c r="G114" s="58" t="s">
        <v>70</v>
      </c>
      <c r="H114" s="58">
        <f t="shared" si="24"/>
        <v>245</v>
      </c>
      <c r="I114" s="58">
        <f t="shared" si="24"/>
        <v>219</v>
      </c>
      <c r="J114" s="58">
        <f t="shared" si="21"/>
        <v>33</v>
      </c>
      <c r="K114" s="58">
        <v>1143</v>
      </c>
      <c r="L114" s="58">
        <v>22</v>
      </c>
      <c r="M114" s="58">
        <v>10</v>
      </c>
      <c r="N114" s="58">
        <v>2551</v>
      </c>
      <c r="O114" s="58">
        <v>24</v>
      </c>
      <c r="P114" s="58">
        <f t="shared" si="19"/>
        <v>2573</v>
      </c>
      <c r="Q114" s="58">
        <f t="shared" si="20"/>
        <v>34</v>
      </c>
    </row>
    <row r="115" spans="1:17" ht="17.850000000000001" customHeight="1" x14ac:dyDescent="0.2">
      <c r="A115" s="52" t="s">
        <v>21</v>
      </c>
      <c r="B115" s="58" t="s">
        <v>70</v>
      </c>
      <c r="C115" s="58">
        <v>3</v>
      </c>
      <c r="D115" s="58" t="s">
        <v>70</v>
      </c>
      <c r="E115" s="58">
        <v>72</v>
      </c>
      <c r="F115" s="58">
        <v>11</v>
      </c>
      <c r="G115" s="58">
        <v>47</v>
      </c>
      <c r="H115" s="58">
        <f t="shared" si="24"/>
        <v>72</v>
      </c>
      <c r="I115" s="58">
        <f t="shared" si="24"/>
        <v>14</v>
      </c>
      <c r="J115" s="58">
        <f t="shared" si="21"/>
        <v>47</v>
      </c>
      <c r="K115" s="58">
        <v>15</v>
      </c>
      <c r="L115" s="58">
        <v>6</v>
      </c>
      <c r="M115" s="58">
        <v>6</v>
      </c>
      <c r="N115" s="58">
        <v>413</v>
      </c>
      <c r="O115" s="58" t="s">
        <v>70</v>
      </c>
      <c r="P115" s="58">
        <f t="shared" si="19"/>
        <v>419</v>
      </c>
      <c r="Q115" s="58">
        <f t="shared" si="20"/>
        <v>6</v>
      </c>
    </row>
    <row r="116" spans="1:17" ht="17.850000000000001" customHeight="1" x14ac:dyDescent="0.2">
      <c r="A116" s="52" t="s">
        <v>31</v>
      </c>
      <c r="B116" s="58" t="s">
        <v>70</v>
      </c>
      <c r="C116" s="58" t="s">
        <v>70</v>
      </c>
      <c r="D116" s="58" t="s">
        <v>70</v>
      </c>
      <c r="E116" s="58" t="s">
        <v>70</v>
      </c>
      <c r="F116" s="58" t="s">
        <v>70</v>
      </c>
      <c r="G116" s="58" t="s">
        <v>70</v>
      </c>
      <c r="H116" s="58" t="s">
        <v>70</v>
      </c>
      <c r="I116" s="58" t="s">
        <v>70</v>
      </c>
      <c r="J116" s="58" t="s">
        <v>70</v>
      </c>
      <c r="K116" s="58" t="s">
        <v>70</v>
      </c>
      <c r="L116" s="58" t="s">
        <v>70</v>
      </c>
      <c r="M116" s="58" t="s">
        <v>70</v>
      </c>
      <c r="N116" s="58" t="s">
        <v>70</v>
      </c>
      <c r="O116" s="58" t="s">
        <v>70</v>
      </c>
      <c r="P116" s="58" t="s">
        <v>70</v>
      </c>
      <c r="Q116" s="58" t="s">
        <v>70</v>
      </c>
    </row>
    <row r="117" spans="1:17" ht="14.25" customHeight="1" x14ac:dyDescent="0.2">
      <c r="A117" s="59"/>
      <c r="B117" s="59"/>
      <c r="C117" s="59"/>
      <c r="D117" s="59"/>
      <c r="E117" s="60"/>
      <c r="F117" s="59"/>
      <c r="G117" s="59"/>
      <c r="H117" s="56"/>
      <c r="I117" s="56"/>
      <c r="J117" s="56"/>
      <c r="K117" s="56"/>
      <c r="L117" s="56"/>
      <c r="M117" s="56"/>
      <c r="N117" s="56"/>
      <c r="O117" s="56"/>
      <c r="P117" s="59"/>
      <c r="Q117" s="61" t="s">
        <v>68</v>
      </c>
    </row>
  </sheetData>
  <sortState ref="A85:X116">
    <sortCondition ref="A85:A116"/>
  </sortState>
  <mergeCells count="38">
    <mergeCell ref="L4:M4"/>
    <mergeCell ref="N4:O4"/>
    <mergeCell ref="P4:Q4"/>
    <mergeCell ref="A1:Q1"/>
    <mergeCell ref="A3:A5"/>
    <mergeCell ref="K3:K5"/>
    <mergeCell ref="L3:Q3"/>
    <mergeCell ref="A2:N2"/>
    <mergeCell ref="H4:J4"/>
    <mergeCell ref="B3:J3"/>
    <mergeCell ref="B4:D4"/>
    <mergeCell ref="E4:G4"/>
    <mergeCell ref="N39:Q39"/>
    <mergeCell ref="A40:Q40"/>
    <mergeCell ref="A41:N41"/>
    <mergeCell ref="A42:A44"/>
    <mergeCell ref="B42:J42"/>
    <mergeCell ref="K42:K44"/>
    <mergeCell ref="L42:Q42"/>
    <mergeCell ref="H43:J43"/>
    <mergeCell ref="L43:M43"/>
    <mergeCell ref="N43:O43"/>
    <mergeCell ref="P43:Q43"/>
    <mergeCell ref="B43:D43"/>
    <mergeCell ref="E43:G43"/>
    <mergeCell ref="N78:Q78"/>
    <mergeCell ref="A79:Q79"/>
    <mergeCell ref="A80:N80"/>
    <mergeCell ref="A81:A83"/>
    <mergeCell ref="B81:J81"/>
    <mergeCell ref="K81:K83"/>
    <mergeCell ref="L81:Q81"/>
    <mergeCell ref="H82:J82"/>
    <mergeCell ref="L82:M82"/>
    <mergeCell ref="N82:O82"/>
    <mergeCell ref="P82:Q82"/>
    <mergeCell ref="B82:D82"/>
    <mergeCell ref="E82:G82"/>
  </mergeCells>
  <printOptions horizontalCentered="1"/>
  <pageMargins left="0.70866141732283505" right="0.70866141732283505" top="0.74803149606299202" bottom="0.74803149606299202" header="0.31496062992126" footer="0.31496062992126"/>
  <pageSetup paperSize="9" scale="95" firstPageNumber="54" orientation="portrait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15"/>
  <sheetViews>
    <sheetView view="pageBreakPreview" zoomScaleNormal="140" zoomScaleSheetLayoutView="100" workbookViewId="0">
      <selection sqref="A1:M1"/>
    </sheetView>
  </sheetViews>
  <sheetFormatPr defaultRowHeight="12.75" x14ac:dyDescent="0.2"/>
  <cols>
    <col min="1" max="1" width="13.5703125" style="7" customWidth="1"/>
    <col min="2" max="2" width="5.140625" style="7" bestFit="1" customWidth="1"/>
    <col min="3" max="3" width="7.42578125" style="7" customWidth="1"/>
    <col min="4" max="4" width="6.140625" style="7" customWidth="1"/>
    <col min="5" max="5" width="5.140625" style="7" bestFit="1" customWidth="1"/>
    <col min="6" max="6" width="7.42578125" style="7" bestFit="1" customWidth="1"/>
    <col min="7" max="7" width="5.5703125" style="7" bestFit="1" customWidth="1"/>
    <col min="8" max="8" width="5.140625" style="7" bestFit="1" customWidth="1"/>
    <col min="9" max="9" width="7.42578125" style="7" bestFit="1" customWidth="1"/>
    <col min="10" max="10" width="6.140625" style="7" customWidth="1"/>
    <col min="11" max="11" width="5.140625" style="7" bestFit="1" customWidth="1"/>
    <col min="12" max="13" width="7.140625" style="7" customWidth="1"/>
    <col min="14" max="16384" width="9.140625" style="7"/>
  </cols>
  <sheetData>
    <row r="1" spans="1:13" s="12" customFormat="1" ht="60" customHeight="1" x14ac:dyDescent="0.25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34" customFormat="1" ht="13.15" customHeight="1" x14ac:dyDescent="0.2">
      <c r="A2" s="33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68" t="s">
        <v>4</v>
      </c>
      <c r="M2" s="68"/>
    </row>
    <row r="3" spans="1:13" s="35" customFormat="1" ht="25.5" customHeight="1" x14ac:dyDescent="0.2">
      <c r="A3" s="87" t="s">
        <v>5</v>
      </c>
      <c r="B3" s="89" t="s">
        <v>41</v>
      </c>
      <c r="C3" s="64"/>
      <c r="D3" s="64"/>
      <c r="E3" s="89" t="s">
        <v>42</v>
      </c>
      <c r="F3" s="64"/>
      <c r="G3" s="64"/>
      <c r="H3" s="89" t="s">
        <v>43</v>
      </c>
      <c r="I3" s="64"/>
      <c r="J3" s="64"/>
      <c r="K3" s="89" t="s">
        <v>44</v>
      </c>
      <c r="L3" s="64"/>
      <c r="M3" s="64"/>
    </row>
    <row r="4" spans="1:13" s="35" customFormat="1" ht="20.100000000000001" customHeight="1" x14ac:dyDescent="0.2">
      <c r="A4" s="88"/>
      <c r="B4" s="32" t="s">
        <v>39</v>
      </c>
      <c r="C4" s="32" t="s">
        <v>2</v>
      </c>
      <c r="D4" s="32" t="s">
        <v>3</v>
      </c>
      <c r="E4" s="32" t="s">
        <v>39</v>
      </c>
      <c r="F4" s="32" t="s">
        <v>2</v>
      </c>
      <c r="G4" s="32" t="s">
        <v>3</v>
      </c>
      <c r="H4" s="32" t="s">
        <v>39</v>
      </c>
      <c r="I4" s="32" t="s">
        <v>2</v>
      </c>
      <c r="J4" s="32" t="s">
        <v>3</v>
      </c>
      <c r="K4" s="32" t="s">
        <v>39</v>
      </c>
      <c r="L4" s="32" t="s">
        <v>2</v>
      </c>
      <c r="M4" s="32" t="s">
        <v>3</v>
      </c>
    </row>
    <row r="5" spans="1:13" ht="25.5" customHeight="1" x14ac:dyDescent="0.2">
      <c r="A5" s="36" t="s">
        <v>30</v>
      </c>
      <c r="B5" s="20">
        <f>SUM(B6:B37)</f>
        <v>95</v>
      </c>
      <c r="C5" s="20">
        <f t="shared" ref="C5:L5" si="0">SUM(C6:C37)</f>
        <v>8908</v>
      </c>
      <c r="D5" s="20">
        <f>SUM(D6:D37)</f>
        <v>9003</v>
      </c>
      <c r="E5" s="20">
        <f t="shared" si="0"/>
        <v>2</v>
      </c>
      <c r="F5" s="20">
        <f t="shared" si="0"/>
        <v>910</v>
      </c>
      <c r="G5" s="20">
        <f>SUM(G6:G37)</f>
        <v>912</v>
      </c>
      <c r="H5" s="20">
        <f t="shared" si="0"/>
        <v>32</v>
      </c>
      <c r="I5" s="20">
        <f t="shared" si="0"/>
        <v>3007</v>
      </c>
      <c r="J5" s="20">
        <f>SUM(J6:J37)</f>
        <v>3039</v>
      </c>
      <c r="K5" s="20">
        <f t="shared" si="0"/>
        <v>46</v>
      </c>
      <c r="L5" s="20">
        <f t="shared" si="0"/>
        <v>258</v>
      </c>
      <c r="M5" s="20">
        <f>SUM(M6:M37)</f>
        <v>304</v>
      </c>
    </row>
    <row r="6" spans="1:13" ht="18" customHeight="1" x14ac:dyDescent="0.2">
      <c r="A6" s="37" t="s">
        <v>15</v>
      </c>
      <c r="B6" s="21">
        <v>2</v>
      </c>
      <c r="C6" s="21">
        <v>57</v>
      </c>
      <c r="D6" s="21">
        <f>SUM(B6:C6)</f>
        <v>59</v>
      </c>
      <c r="E6" s="21">
        <v>0</v>
      </c>
      <c r="F6" s="21">
        <v>0</v>
      </c>
      <c r="G6" s="21">
        <v>0</v>
      </c>
      <c r="H6" s="21">
        <v>1</v>
      </c>
      <c r="I6" s="21">
        <v>12</v>
      </c>
      <c r="J6" s="21">
        <f>SUM(H6:I6)</f>
        <v>13</v>
      </c>
      <c r="K6" s="21">
        <v>4</v>
      </c>
      <c r="L6" s="21">
        <v>0</v>
      </c>
      <c r="M6" s="21">
        <f>SUM(K6:L6)</f>
        <v>4</v>
      </c>
    </row>
    <row r="7" spans="1:13" ht="18" customHeight="1" x14ac:dyDescent="0.2">
      <c r="A7" s="37" t="s">
        <v>61</v>
      </c>
      <c r="B7" s="21">
        <v>4</v>
      </c>
      <c r="C7" s="21">
        <v>224</v>
      </c>
      <c r="D7" s="21">
        <f t="shared" ref="D7:D36" si="1">SUM(B7:C7)</f>
        <v>228</v>
      </c>
      <c r="E7" s="21">
        <v>0</v>
      </c>
      <c r="F7" s="21">
        <v>7</v>
      </c>
      <c r="G7" s="21">
        <f t="shared" ref="G7:G36" si="2">SUM(E7:F7)</f>
        <v>7</v>
      </c>
      <c r="H7" s="21">
        <v>1</v>
      </c>
      <c r="I7" s="21">
        <v>133</v>
      </c>
      <c r="J7" s="21">
        <f t="shared" ref="J7:J35" si="3">SUM(H7:I7)</f>
        <v>134</v>
      </c>
      <c r="K7" s="21">
        <v>1</v>
      </c>
      <c r="L7" s="21">
        <v>0</v>
      </c>
      <c r="M7" s="21">
        <f t="shared" ref="M7:M37" si="4">SUM(K7:L7)</f>
        <v>1</v>
      </c>
    </row>
    <row r="8" spans="1:13" ht="18" customHeight="1" x14ac:dyDescent="0.2">
      <c r="A8" s="37" t="s">
        <v>22</v>
      </c>
      <c r="B8" s="21">
        <v>4</v>
      </c>
      <c r="C8" s="21">
        <v>165</v>
      </c>
      <c r="D8" s="21">
        <f t="shared" si="1"/>
        <v>169</v>
      </c>
      <c r="E8" s="21">
        <v>0</v>
      </c>
      <c r="F8" s="21">
        <f>19+53</f>
        <v>72</v>
      </c>
      <c r="G8" s="21">
        <f t="shared" si="2"/>
        <v>72</v>
      </c>
      <c r="H8" s="21">
        <v>1</v>
      </c>
      <c r="I8" s="21">
        <v>18</v>
      </c>
      <c r="J8" s="21">
        <f t="shared" si="3"/>
        <v>19</v>
      </c>
      <c r="K8" s="21">
        <v>2</v>
      </c>
      <c r="L8" s="21">
        <v>13</v>
      </c>
      <c r="M8" s="21">
        <f t="shared" si="4"/>
        <v>15</v>
      </c>
    </row>
    <row r="9" spans="1:13" ht="18" customHeight="1" x14ac:dyDescent="0.2">
      <c r="A9" s="37" t="s">
        <v>18</v>
      </c>
      <c r="B9" s="21">
        <v>3</v>
      </c>
      <c r="C9" s="21">
        <v>15</v>
      </c>
      <c r="D9" s="21">
        <f t="shared" si="1"/>
        <v>18</v>
      </c>
      <c r="E9" s="21">
        <v>0</v>
      </c>
      <c r="F9" s="21">
        <v>0</v>
      </c>
      <c r="G9" s="21">
        <v>0</v>
      </c>
      <c r="H9" s="21">
        <v>1</v>
      </c>
      <c r="I9" s="21">
        <v>10</v>
      </c>
      <c r="J9" s="21">
        <f t="shared" si="3"/>
        <v>11</v>
      </c>
      <c r="K9" s="21">
        <v>0</v>
      </c>
      <c r="L9" s="21">
        <v>0</v>
      </c>
      <c r="M9" s="21">
        <f t="shared" si="4"/>
        <v>0</v>
      </c>
    </row>
    <row r="10" spans="1:13" ht="18" customHeight="1" x14ac:dyDescent="0.2">
      <c r="A10" s="37" t="s">
        <v>27</v>
      </c>
      <c r="B10" s="21">
        <v>5</v>
      </c>
      <c r="C10" s="21">
        <v>510</v>
      </c>
      <c r="D10" s="21">
        <f t="shared" si="1"/>
        <v>515</v>
      </c>
      <c r="E10" s="21">
        <v>1</v>
      </c>
      <c r="F10" s="21">
        <v>2</v>
      </c>
      <c r="G10" s="21">
        <f t="shared" si="2"/>
        <v>3</v>
      </c>
      <c r="H10" s="21">
        <v>2</v>
      </c>
      <c r="I10" s="21">
        <v>680</v>
      </c>
      <c r="J10" s="21">
        <f t="shared" si="3"/>
        <v>682</v>
      </c>
      <c r="K10" s="21">
        <v>0</v>
      </c>
      <c r="L10" s="21">
        <v>55</v>
      </c>
      <c r="M10" s="21">
        <f t="shared" si="4"/>
        <v>55</v>
      </c>
    </row>
    <row r="11" spans="1:13" ht="18" customHeight="1" x14ac:dyDescent="0.2">
      <c r="A11" s="37" t="s">
        <v>9</v>
      </c>
      <c r="B11" s="21">
        <v>2</v>
      </c>
      <c r="C11" s="21">
        <v>842</v>
      </c>
      <c r="D11" s="21">
        <f t="shared" si="1"/>
        <v>844</v>
      </c>
      <c r="E11" s="21">
        <v>0</v>
      </c>
      <c r="F11" s="21">
        <v>21</v>
      </c>
      <c r="G11" s="21">
        <f t="shared" si="2"/>
        <v>21</v>
      </c>
      <c r="H11" s="21">
        <v>0</v>
      </c>
      <c r="I11" s="21">
        <v>57</v>
      </c>
      <c r="J11" s="21">
        <f t="shared" si="3"/>
        <v>57</v>
      </c>
      <c r="K11" s="21">
        <v>2</v>
      </c>
      <c r="L11" s="21">
        <v>22</v>
      </c>
      <c r="M11" s="21">
        <f t="shared" si="4"/>
        <v>24</v>
      </c>
    </row>
    <row r="12" spans="1:13" ht="18" customHeight="1" x14ac:dyDescent="0.2">
      <c r="A12" s="37" t="s">
        <v>24</v>
      </c>
      <c r="B12" s="21">
        <v>3</v>
      </c>
      <c r="C12" s="21">
        <v>165</v>
      </c>
      <c r="D12" s="21">
        <f t="shared" si="1"/>
        <v>168</v>
      </c>
      <c r="E12" s="21">
        <v>0</v>
      </c>
      <c r="F12" s="21">
        <v>14</v>
      </c>
      <c r="G12" s="21">
        <f t="shared" si="2"/>
        <v>14</v>
      </c>
      <c r="H12" s="21">
        <v>0</v>
      </c>
      <c r="I12" s="21">
        <v>40</v>
      </c>
      <c r="J12" s="21">
        <f t="shared" si="3"/>
        <v>40</v>
      </c>
      <c r="K12" s="21">
        <v>25</v>
      </c>
      <c r="L12" s="21">
        <v>8</v>
      </c>
      <c r="M12" s="21">
        <f t="shared" si="4"/>
        <v>33</v>
      </c>
    </row>
    <row r="13" spans="1:13" ht="18" customHeight="1" x14ac:dyDescent="0.2">
      <c r="A13" s="37" t="s">
        <v>20</v>
      </c>
      <c r="B13" s="21">
        <v>4</v>
      </c>
      <c r="C13" s="21">
        <f>472+20</f>
        <v>492</v>
      </c>
      <c r="D13" s="21">
        <f t="shared" si="1"/>
        <v>496</v>
      </c>
      <c r="E13" s="21">
        <v>0</v>
      </c>
      <c r="F13" s="21">
        <f>45+0</f>
        <v>45</v>
      </c>
      <c r="G13" s="21">
        <f t="shared" si="2"/>
        <v>45</v>
      </c>
      <c r="H13" s="21">
        <v>7</v>
      </c>
      <c r="I13" s="21">
        <v>0</v>
      </c>
      <c r="J13" s="21">
        <f t="shared" si="3"/>
        <v>7</v>
      </c>
      <c r="K13" s="21">
        <v>2</v>
      </c>
      <c r="L13" s="21">
        <v>47</v>
      </c>
      <c r="M13" s="21">
        <f t="shared" si="4"/>
        <v>49</v>
      </c>
    </row>
    <row r="14" spans="1:13" ht="18" customHeight="1" x14ac:dyDescent="0.2">
      <c r="A14" s="6" t="s">
        <v>45</v>
      </c>
      <c r="B14" s="21">
        <v>4</v>
      </c>
      <c r="C14" s="21">
        <v>980</v>
      </c>
      <c r="D14" s="21">
        <f t="shared" si="1"/>
        <v>984</v>
      </c>
      <c r="E14" s="21">
        <v>0</v>
      </c>
      <c r="F14" s="21">
        <v>220</v>
      </c>
      <c r="G14" s="21">
        <f t="shared" si="2"/>
        <v>220</v>
      </c>
      <c r="H14" s="21">
        <v>1</v>
      </c>
      <c r="I14" s="21">
        <v>489</v>
      </c>
      <c r="J14" s="21">
        <f t="shared" si="3"/>
        <v>490</v>
      </c>
      <c r="K14" s="21">
        <v>0</v>
      </c>
      <c r="L14" s="21">
        <v>0</v>
      </c>
      <c r="M14" s="21">
        <f t="shared" si="4"/>
        <v>0</v>
      </c>
    </row>
    <row r="15" spans="1:13" ht="18" customHeight="1" x14ac:dyDescent="0.2">
      <c r="A15" s="6" t="s">
        <v>46</v>
      </c>
      <c r="B15" s="21">
        <v>6</v>
      </c>
      <c r="C15" s="21">
        <v>188</v>
      </c>
      <c r="D15" s="21">
        <f t="shared" si="1"/>
        <v>194</v>
      </c>
      <c r="E15" s="21">
        <v>0</v>
      </c>
      <c r="F15" s="21">
        <v>75</v>
      </c>
      <c r="G15" s="21">
        <f t="shared" si="2"/>
        <v>75</v>
      </c>
      <c r="H15" s="21">
        <v>0</v>
      </c>
      <c r="I15" s="21">
        <v>108</v>
      </c>
      <c r="J15" s="21">
        <f t="shared" si="3"/>
        <v>108</v>
      </c>
      <c r="K15" s="21">
        <v>0</v>
      </c>
      <c r="L15" s="21">
        <v>0</v>
      </c>
      <c r="M15" s="21">
        <f t="shared" si="4"/>
        <v>0</v>
      </c>
    </row>
    <row r="16" spans="1:13" ht="18" customHeight="1" x14ac:dyDescent="0.2">
      <c r="A16" s="37" t="s">
        <v>13</v>
      </c>
      <c r="B16" s="21">
        <v>1</v>
      </c>
      <c r="C16" s="21">
        <v>111</v>
      </c>
      <c r="D16" s="21">
        <f t="shared" si="1"/>
        <v>112</v>
      </c>
      <c r="E16" s="21">
        <v>0</v>
      </c>
      <c r="F16" s="21">
        <v>2</v>
      </c>
      <c r="G16" s="21">
        <f t="shared" si="2"/>
        <v>2</v>
      </c>
      <c r="H16" s="21">
        <v>0</v>
      </c>
      <c r="I16" s="21">
        <v>5</v>
      </c>
      <c r="J16" s="21">
        <f t="shared" si="3"/>
        <v>5</v>
      </c>
      <c r="K16" s="21">
        <v>0</v>
      </c>
      <c r="L16" s="21">
        <v>0</v>
      </c>
      <c r="M16" s="21">
        <f t="shared" si="4"/>
        <v>0</v>
      </c>
    </row>
    <row r="17" spans="1:13" ht="18" customHeight="1" x14ac:dyDescent="0.2">
      <c r="A17" s="37" t="s">
        <v>16</v>
      </c>
      <c r="B17" s="21">
        <v>3</v>
      </c>
      <c r="C17" s="21">
        <v>517</v>
      </c>
      <c r="D17" s="21">
        <f t="shared" si="1"/>
        <v>520</v>
      </c>
      <c r="E17" s="21">
        <v>0</v>
      </c>
      <c r="F17" s="21">
        <v>0</v>
      </c>
      <c r="G17" s="21">
        <v>0</v>
      </c>
      <c r="H17" s="21">
        <v>1</v>
      </c>
      <c r="I17" s="21">
        <v>145</v>
      </c>
      <c r="J17" s="21">
        <f t="shared" si="3"/>
        <v>146</v>
      </c>
      <c r="K17" s="21">
        <v>1</v>
      </c>
      <c r="L17" s="21">
        <v>45</v>
      </c>
      <c r="M17" s="21">
        <f t="shared" si="4"/>
        <v>46</v>
      </c>
    </row>
    <row r="18" spans="1:13" ht="18" customHeight="1" x14ac:dyDescent="0.2">
      <c r="A18" s="37" t="s">
        <v>14</v>
      </c>
      <c r="B18" s="21">
        <v>0</v>
      </c>
      <c r="C18" s="21">
        <v>83</v>
      </c>
      <c r="D18" s="21">
        <f t="shared" si="1"/>
        <v>83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f t="shared" si="3"/>
        <v>0</v>
      </c>
      <c r="K18" s="21">
        <v>0</v>
      </c>
      <c r="L18" s="21">
        <v>0</v>
      </c>
      <c r="M18" s="21">
        <f t="shared" si="4"/>
        <v>0</v>
      </c>
    </row>
    <row r="19" spans="1:13" ht="18" customHeight="1" x14ac:dyDescent="0.2">
      <c r="A19" s="37" t="s">
        <v>59</v>
      </c>
      <c r="B19" s="21">
        <v>0</v>
      </c>
      <c r="C19" s="21">
        <v>35</v>
      </c>
      <c r="D19" s="21">
        <f t="shared" si="1"/>
        <v>35</v>
      </c>
      <c r="E19" s="21">
        <v>0</v>
      </c>
      <c r="F19" s="21">
        <v>0</v>
      </c>
      <c r="G19" s="21">
        <v>0</v>
      </c>
      <c r="H19" s="21">
        <v>0</v>
      </c>
      <c r="I19" s="21">
        <v>5</v>
      </c>
      <c r="J19" s="21">
        <f t="shared" si="3"/>
        <v>5</v>
      </c>
      <c r="K19" s="21">
        <v>0</v>
      </c>
      <c r="L19" s="21">
        <v>1</v>
      </c>
      <c r="M19" s="21">
        <f t="shared" si="4"/>
        <v>1</v>
      </c>
    </row>
    <row r="20" spans="1:13" ht="18" customHeight="1" x14ac:dyDescent="0.2">
      <c r="A20" s="37" t="s">
        <v>12</v>
      </c>
      <c r="B20" s="21">
        <v>8</v>
      </c>
      <c r="C20" s="21">
        <f>267+20</f>
        <v>287</v>
      </c>
      <c r="D20" s="21">
        <f t="shared" si="1"/>
        <v>295</v>
      </c>
      <c r="E20" s="21">
        <v>0</v>
      </c>
      <c r="F20" s="21">
        <v>1</v>
      </c>
      <c r="G20" s="21">
        <f>F20+E20</f>
        <v>1</v>
      </c>
      <c r="H20" s="21">
        <v>0</v>
      </c>
      <c r="I20" s="21">
        <f>25+7</f>
        <v>32</v>
      </c>
      <c r="J20" s="21">
        <f t="shared" si="3"/>
        <v>32</v>
      </c>
      <c r="K20" s="21">
        <v>4</v>
      </c>
      <c r="L20" s="21">
        <v>38</v>
      </c>
      <c r="M20" s="21">
        <f t="shared" si="4"/>
        <v>42</v>
      </c>
    </row>
    <row r="21" spans="1:13" ht="18" customHeight="1" x14ac:dyDescent="0.2">
      <c r="A21" s="37" t="s">
        <v>19</v>
      </c>
      <c r="B21" s="21">
        <v>0</v>
      </c>
      <c r="C21" s="21">
        <v>8</v>
      </c>
      <c r="D21" s="21">
        <f t="shared" si="1"/>
        <v>8</v>
      </c>
      <c r="E21" s="21">
        <v>0</v>
      </c>
      <c r="F21" s="21">
        <v>0</v>
      </c>
      <c r="G21" s="21">
        <v>0</v>
      </c>
      <c r="H21" s="21">
        <v>1</v>
      </c>
      <c r="I21" s="21">
        <v>9</v>
      </c>
      <c r="J21" s="21">
        <f t="shared" si="3"/>
        <v>10</v>
      </c>
      <c r="K21" s="21">
        <v>0</v>
      </c>
      <c r="L21" s="21">
        <v>0</v>
      </c>
      <c r="M21" s="21">
        <f t="shared" si="4"/>
        <v>0</v>
      </c>
    </row>
    <row r="22" spans="1:13" ht="18" customHeight="1" x14ac:dyDescent="0.2">
      <c r="A22" s="37" t="s">
        <v>54</v>
      </c>
      <c r="B22" s="21">
        <v>1</v>
      </c>
      <c r="C22" s="21">
        <v>141</v>
      </c>
      <c r="D22" s="21">
        <f t="shared" si="1"/>
        <v>142</v>
      </c>
      <c r="E22" s="21">
        <v>0</v>
      </c>
      <c r="F22" s="21">
        <v>53</v>
      </c>
      <c r="G22" s="21">
        <f t="shared" si="2"/>
        <v>53</v>
      </c>
      <c r="H22" s="21">
        <v>1</v>
      </c>
      <c r="I22" s="21">
        <v>23</v>
      </c>
      <c r="J22" s="21">
        <f t="shared" si="3"/>
        <v>24</v>
      </c>
      <c r="K22" s="21">
        <v>0</v>
      </c>
      <c r="L22" s="21">
        <v>2</v>
      </c>
      <c r="M22" s="21">
        <f t="shared" si="4"/>
        <v>2</v>
      </c>
    </row>
    <row r="23" spans="1:13" ht="18" customHeight="1" x14ac:dyDescent="0.2">
      <c r="A23" s="37" t="s">
        <v>23</v>
      </c>
      <c r="B23" s="21">
        <v>3</v>
      </c>
      <c r="C23" s="21">
        <v>203</v>
      </c>
      <c r="D23" s="21">
        <f t="shared" si="1"/>
        <v>206</v>
      </c>
      <c r="E23" s="21">
        <v>0</v>
      </c>
      <c r="F23" s="21">
        <v>0</v>
      </c>
      <c r="G23" s="21">
        <v>0</v>
      </c>
      <c r="H23" s="21">
        <v>0</v>
      </c>
      <c r="I23" s="21">
        <v>12</v>
      </c>
      <c r="J23" s="21">
        <f t="shared" si="3"/>
        <v>12</v>
      </c>
      <c r="K23" s="21">
        <v>0</v>
      </c>
      <c r="L23" s="21">
        <v>0</v>
      </c>
      <c r="M23" s="21">
        <f t="shared" si="4"/>
        <v>0</v>
      </c>
    </row>
    <row r="24" spans="1:13" ht="18" customHeight="1" x14ac:dyDescent="0.2">
      <c r="A24" s="37" t="s">
        <v>28</v>
      </c>
      <c r="B24" s="21">
        <v>3</v>
      </c>
      <c r="C24" s="21">
        <v>275</v>
      </c>
      <c r="D24" s="21">
        <f t="shared" si="1"/>
        <v>278</v>
      </c>
      <c r="E24" s="21">
        <v>0</v>
      </c>
      <c r="F24" s="21">
        <v>35</v>
      </c>
      <c r="G24" s="21">
        <f t="shared" si="2"/>
        <v>35</v>
      </c>
      <c r="H24" s="21">
        <v>2</v>
      </c>
      <c r="I24" s="21">
        <v>172</v>
      </c>
      <c r="J24" s="21">
        <f t="shared" si="3"/>
        <v>174</v>
      </c>
      <c r="K24" s="21">
        <v>0</v>
      </c>
      <c r="L24" s="21">
        <v>0</v>
      </c>
      <c r="M24" s="21">
        <f t="shared" si="4"/>
        <v>0</v>
      </c>
    </row>
    <row r="25" spans="1:13" ht="18" customHeight="1" x14ac:dyDescent="0.2">
      <c r="A25" s="37" t="s">
        <v>17</v>
      </c>
      <c r="B25" s="21">
        <v>7</v>
      </c>
      <c r="C25" s="21">
        <v>246</v>
      </c>
      <c r="D25" s="21">
        <f t="shared" si="1"/>
        <v>253</v>
      </c>
      <c r="E25" s="21">
        <v>0</v>
      </c>
      <c r="F25" s="21">
        <v>19</v>
      </c>
      <c r="G25" s="21">
        <f t="shared" si="2"/>
        <v>19</v>
      </c>
      <c r="H25" s="21">
        <v>3</v>
      </c>
      <c r="I25" s="21">
        <v>98</v>
      </c>
      <c r="J25" s="21">
        <f t="shared" si="3"/>
        <v>101</v>
      </c>
      <c r="K25" s="21">
        <v>0</v>
      </c>
      <c r="L25" s="21">
        <v>4</v>
      </c>
      <c r="M25" s="21">
        <f t="shared" si="4"/>
        <v>4</v>
      </c>
    </row>
    <row r="26" spans="1:13" ht="18" customHeight="1" x14ac:dyDescent="0.2">
      <c r="A26" s="37" t="s">
        <v>10</v>
      </c>
      <c r="B26" s="21">
        <v>4</v>
      </c>
      <c r="C26" s="21">
        <v>798</v>
      </c>
      <c r="D26" s="21">
        <f t="shared" si="1"/>
        <v>802</v>
      </c>
      <c r="E26" s="21">
        <v>0</v>
      </c>
      <c r="F26" s="21">
        <v>40</v>
      </c>
      <c r="G26" s="21">
        <f t="shared" si="2"/>
        <v>40</v>
      </c>
      <c r="H26" s="21">
        <v>2</v>
      </c>
      <c r="I26" s="21">
        <v>101</v>
      </c>
      <c r="J26" s="21">
        <f t="shared" si="3"/>
        <v>103</v>
      </c>
      <c r="K26" s="21">
        <v>0</v>
      </c>
      <c r="L26" s="21">
        <v>4</v>
      </c>
      <c r="M26" s="21">
        <f t="shared" si="4"/>
        <v>4</v>
      </c>
    </row>
    <row r="27" spans="1:13" ht="18" customHeight="1" x14ac:dyDescent="0.2">
      <c r="A27" s="37" t="s">
        <v>55</v>
      </c>
      <c r="B27" s="21">
        <v>4</v>
      </c>
      <c r="C27" s="21">
        <v>20</v>
      </c>
      <c r="D27" s="21">
        <f t="shared" si="1"/>
        <v>24</v>
      </c>
      <c r="E27" s="21">
        <v>0</v>
      </c>
      <c r="F27" s="21">
        <v>0</v>
      </c>
      <c r="G27" s="21">
        <v>0</v>
      </c>
      <c r="H27" s="21">
        <v>1</v>
      </c>
      <c r="I27" s="21">
        <v>23</v>
      </c>
      <c r="J27" s="21">
        <f t="shared" si="3"/>
        <v>24</v>
      </c>
      <c r="K27" s="21">
        <v>0</v>
      </c>
      <c r="L27" s="21">
        <v>0</v>
      </c>
      <c r="M27" s="21">
        <f t="shared" si="4"/>
        <v>0</v>
      </c>
    </row>
    <row r="28" spans="1:13" ht="18" customHeight="1" x14ac:dyDescent="0.2">
      <c r="A28" s="29" t="s">
        <v>66</v>
      </c>
      <c r="B28" s="21">
        <v>0</v>
      </c>
      <c r="C28" s="21">
        <v>120</v>
      </c>
      <c r="D28" s="21">
        <f t="shared" si="1"/>
        <v>120</v>
      </c>
      <c r="E28" s="21">
        <v>0</v>
      </c>
      <c r="F28" s="21">
        <v>43</v>
      </c>
      <c r="G28" s="21">
        <f t="shared" si="2"/>
        <v>43</v>
      </c>
      <c r="H28" s="21">
        <v>0</v>
      </c>
      <c r="I28" s="21">
        <v>20</v>
      </c>
      <c r="J28" s="21">
        <f t="shared" si="3"/>
        <v>20</v>
      </c>
      <c r="K28" s="21">
        <v>0</v>
      </c>
      <c r="L28" s="21">
        <v>0</v>
      </c>
      <c r="M28" s="21">
        <f t="shared" si="4"/>
        <v>0</v>
      </c>
    </row>
    <row r="29" spans="1:13" ht="18" customHeight="1" x14ac:dyDescent="0.2">
      <c r="A29" s="37" t="s">
        <v>8</v>
      </c>
      <c r="B29" s="21">
        <v>0</v>
      </c>
      <c r="C29" s="21">
        <v>448</v>
      </c>
      <c r="D29" s="21">
        <f t="shared" si="1"/>
        <v>448</v>
      </c>
      <c r="E29" s="21">
        <v>0</v>
      </c>
      <c r="F29" s="21">
        <v>8</v>
      </c>
      <c r="G29" s="21">
        <f t="shared" si="2"/>
        <v>8</v>
      </c>
      <c r="H29" s="21">
        <v>0</v>
      </c>
      <c r="I29" s="21">
        <v>0</v>
      </c>
      <c r="J29" s="21">
        <f t="shared" si="3"/>
        <v>0</v>
      </c>
      <c r="K29" s="21">
        <v>0</v>
      </c>
      <c r="L29" s="21">
        <v>0</v>
      </c>
      <c r="M29" s="21">
        <f t="shared" si="4"/>
        <v>0</v>
      </c>
    </row>
    <row r="30" spans="1:13" ht="18" customHeight="1" x14ac:dyDescent="0.2">
      <c r="A30" s="37" t="s">
        <v>56</v>
      </c>
      <c r="B30" s="21">
        <v>0</v>
      </c>
      <c r="C30" s="21">
        <v>63</v>
      </c>
      <c r="D30" s="21">
        <f t="shared" si="1"/>
        <v>63</v>
      </c>
      <c r="E30" s="21">
        <v>0</v>
      </c>
      <c r="F30" s="21">
        <v>0</v>
      </c>
      <c r="G30" s="21">
        <v>0</v>
      </c>
      <c r="H30" s="21">
        <v>0</v>
      </c>
      <c r="I30" s="21">
        <v>20</v>
      </c>
      <c r="J30" s="21">
        <f t="shared" si="3"/>
        <v>20</v>
      </c>
      <c r="K30" s="21">
        <v>0</v>
      </c>
      <c r="L30" s="21">
        <v>0</v>
      </c>
      <c r="M30" s="21">
        <f t="shared" si="4"/>
        <v>0</v>
      </c>
    </row>
    <row r="31" spans="1:13" ht="18" customHeight="1" x14ac:dyDescent="0.2">
      <c r="A31" s="37" t="s">
        <v>7</v>
      </c>
      <c r="B31" s="21">
        <v>8</v>
      </c>
      <c r="C31" s="21">
        <f>320+57</f>
        <v>377</v>
      </c>
      <c r="D31" s="21">
        <f t="shared" si="1"/>
        <v>385</v>
      </c>
      <c r="E31" s="21">
        <v>0</v>
      </c>
      <c r="F31" s="21">
        <v>8</v>
      </c>
      <c r="G31" s="21">
        <f t="shared" si="2"/>
        <v>8</v>
      </c>
      <c r="H31" s="21">
        <v>0</v>
      </c>
      <c r="I31" s="21">
        <f>21+0</f>
        <v>21</v>
      </c>
      <c r="J31" s="21">
        <f t="shared" si="3"/>
        <v>21</v>
      </c>
      <c r="K31" s="21">
        <v>0</v>
      </c>
      <c r="L31" s="21">
        <v>0</v>
      </c>
      <c r="M31" s="21">
        <f t="shared" si="4"/>
        <v>0</v>
      </c>
    </row>
    <row r="32" spans="1:13" ht="18" customHeight="1" x14ac:dyDescent="0.2">
      <c r="A32" s="29" t="s">
        <v>67</v>
      </c>
      <c r="B32" s="21">
        <v>1</v>
      </c>
      <c r="C32" s="21">
        <v>183</v>
      </c>
      <c r="D32" s="21">
        <f t="shared" si="1"/>
        <v>184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f t="shared" si="4"/>
        <v>0</v>
      </c>
    </row>
    <row r="33" spans="1:13" s="34" customFormat="1" ht="18" customHeight="1" x14ac:dyDescent="0.2">
      <c r="A33" s="37" t="s">
        <v>26</v>
      </c>
      <c r="B33" s="21">
        <v>2</v>
      </c>
      <c r="C33" s="21">
        <v>38</v>
      </c>
      <c r="D33" s="21">
        <f t="shared" si="1"/>
        <v>40</v>
      </c>
      <c r="E33" s="21">
        <v>0</v>
      </c>
      <c r="F33" s="21">
        <v>4</v>
      </c>
      <c r="G33" s="21">
        <f t="shared" si="2"/>
        <v>4</v>
      </c>
      <c r="H33" s="21">
        <v>1</v>
      </c>
      <c r="I33" s="21">
        <v>50</v>
      </c>
      <c r="J33" s="21">
        <f t="shared" si="3"/>
        <v>51</v>
      </c>
      <c r="K33" s="21">
        <v>0</v>
      </c>
      <c r="L33" s="21">
        <v>0</v>
      </c>
      <c r="M33" s="21">
        <f t="shared" si="4"/>
        <v>0</v>
      </c>
    </row>
    <row r="34" spans="1:13" s="35" customFormat="1" ht="18" customHeight="1" x14ac:dyDescent="0.2">
      <c r="A34" s="37" t="s">
        <v>11</v>
      </c>
      <c r="B34" s="21">
        <v>4</v>
      </c>
      <c r="C34" s="21">
        <v>848</v>
      </c>
      <c r="D34" s="21">
        <f t="shared" si="1"/>
        <v>852</v>
      </c>
      <c r="E34" s="21">
        <v>0</v>
      </c>
      <c r="F34" s="21">
        <v>0</v>
      </c>
      <c r="G34" s="21">
        <v>0</v>
      </c>
      <c r="H34" s="21">
        <v>4</v>
      </c>
      <c r="I34" s="21">
        <v>162</v>
      </c>
      <c r="J34" s="21">
        <f t="shared" si="3"/>
        <v>166</v>
      </c>
      <c r="K34" s="21">
        <v>3</v>
      </c>
      <c r="L34" s="21">
        <v>15</v>
      </c>
      <c r="M34" s="21">
        <f t="shared" si="4"/>
        <v>18</v>
      </c>
    </row>
    <row r="35" spans="1:13" s="35" customFormat="1" ht="18" customHeight="1" x14ac:dyDescent="0.2">
      <c r="A35" s="37" t="s">
        <v>25</v>
      </c>
      <c r="B35" s="21">
        <v>5</v>
      </c>
      <c r="C35" s="21">
        <v>316</v>
      </c>
      <c r="D35" s="21">
        <f t="shared" si="1"/>
        <v>321</v>
      </c>
      <c r="E35" s="21">
        <v>1</v>
      </c>
      <c r="F35" s="21">
        <v>237</v>
      </c>
      <c r="G35" s="21">
        <f t="shared" si="2"/>
        <v>238</v>
      </c>
      <c r="H35" s="21">
        <v>2</v>
      </c>
      <c r="I35" s="21">
        <v>562</v>
      </c>
      <c r="J35" s="21">
        <f t="shared" si="3"/>
        <v>564</v>
      </c>
      <c r="K35" s="21">
        <v>2</v>
      </c>
      <c r="L35" s="21">
        <v>4</v>
      </c>
      <c r="M35" s="21">
        <f t="shared" si="4"/>
        <v>6</v>
      </c>
    </row>
    <row r="36" spans="1:13" ht="18" customHeight="1" x14ac:dyDescent="0.2">
      <c r="A36" s="37" t="s">
        <v>21</v>
      </c>
      <c r="B36" s="21">
        <v>4</v>
      </c>
      <c r="C36" s="21">
        <v>153</v>
      </c>
      <c r="D36" s="21">
        <f t="shared" si="1"/>
        <v>157</v>
      </c>
      <c r="E36" s="21">
        <v>0</v>
      </c>
      <c r="F36" s="21">
        <v>4</v>
      </c>
      <c r="G36" s="21">
        <f t="shared" si="2"/>
        <v>4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f t="shared" si="4"/>
        <v>0</v>
      </c>
    </row>
    <row r="37" spans="1:13" ht="18" customHeight="1" x14ac:dyDescent="0.2">
      <c r="A37" s="37" t="s">
        <v>31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f t="shared" si="4"/>
        <v>0</v>
      </c>
    </row>
    <row r="38" spans="1:13" ht="12.95" customHeight="1" x14ac:dyDescent="0.2">
      <c r="A38" s="16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9" t="s">
        <v>40</v>
      </c>
    </row>
    <row r="39" spans="1:13" ht="60" customHeight="1" x14ac:dyDescent="0.2">
      <c r="A39" s="63" t="s">
        <v>76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12.95" customHeight="1" x14ac:dyDescent="0.2">
      <c r="A40" s="33" t="s">
        <v>50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68" t="s">
        <v>4</v>
      </c>
      <c r="M40" s="68"/>
    </row>
    <row r="41" spans="1:13" ht="25.5" customHeight="1" x14ac:dyDescent="0.2">
      <c r="A41" s="87" t="s">
        <v>5</v>
      </c>
      <c r="B41" s="89" t="s">
        <v>41</v>
      </c>
      <c r="C41" s="64"/>
      <c r="D41" s="64"/>
      <c r="E41" s="89" t="s">
        <v>42</v>
      </c>
      <c r="F41" s="64"/>
      <c r="G41" s="64"/>
      <c r="H41" s="89" t="s">
        <v>43</v>
      </c>
      <c r="I41" s="64"/>
      <c r="J41" s="64"/>
      <c r="K41" s="89" t="s">
        <v>44</v>
      </c>
      <c r="L41" s="64"/>
      <c r="M41" s="64"/>
    </row>
    <row r="42" spans="1:13" ht="20.100000000000001" customHeight="1" x14ac:dyDescent="0.2">
      <c r="A42" s="88"/>
      <c r="B42" s="32" t="s">
        <v>39</v>
      </c>
      <c r="C42" s="32" t="s">
        <v>2</v>
      </c>
      <c r="D42" s="32" t="s">
        <v>3</v>
      </c>
      <c r="E42" s="32" t="s">
        <v>39</v>
      </c>
      <c r="F42" s="32" t="s">
        <v>2</v>
      </c>
      <c r="G42" s="32" t="s">
        <v>3</v>
      </c>
      <c r="H42" s="32" t="s">
        <v>39</v>
      </c>
      <c r="I42" s="32" t="s">
        <v>2</v>
      </c>
      <c r="J42" s="32" t="s">
        <v>3</v>
      </c>
      <c r="K42" s="32" t="s">
        <v>39</v>
      </c>
      <c r="L42" s="32" t="s">
        <v>2</v>
      </c>
      <c r="M42" s="32" t="s">
        <v>3</v>
      </c>
    </row>
    <row r="43" spans="1:13" ht="25.5" customHeight="1" x14ac:dyDescent="0.2">
      <c r="A43" s="40" t="s">
        <v>30</v>
      </c>
      <c r="B43" s="20">
        <f t="shared" ref="B43:L43" si="5">SUM(B44:B75)</f>
        <v>94</v>
      </c>
      <c r="C43" s="20">
        <f t="shared" si="5"/>
        <v>8919</v>
      </c>
      <c r="D43" s="20">
        <f>SUM(D44:D75)</f>
        <v>9013</v>
      </c>
      <c r="E43" s="20">
        <f t="shared" si="5"/>
        <v>2</v>
      </c>
      <c r="F43" s="20">
        <f t="shared" si="5"/>
        <v>924</v>
      </c>
      <c r="G43" s="20">
        <f>SUM(G44:G75)</f>
        <v>926</v>
      </c>
      <c r="H43" s="20">
        <f t="shared" si="5"/>
        <v>33</v>
      </c>
      <c r="I43" s="20">
        <f t="shared" si="5"/>
        <v>3047</v>
      </c>
      <c r="J43" s="20">
        <f>SUM(J44:J75)</f>
        <v>3080</v>
      </c>
      <c r="K43" s="20">
        <f t="shared" si="5"/>
        <v>61</v>
      </c>
      <c r="L43" s="20">
        <f t="shared" si="5"/>
        <v>358</v>
      </c>
      <c r="M43" s="20">
        <f>SUM(M44:M75)</f>
        <v>419</v>
      </c>
    </row>
    <row r="44" spans="1:13" ht="18" customHeight="1" x14ac:dyDescent="0.2">
      <c r="A44" s="37" t="s">
        <v>15</v>
      </c>
      <c r="B44" s="21">
        <v>2</v>
      </c>
      <c r="C44" s="21">
        <v>58</v>
      </c>
      <c r="D44" s="21">
        <f t="shared" ref="D44:D74" si="6">SUM(B44:C44)</f>
        <v>60</v>
      </c>
      <c r="E44" s="21">
        <v>0</v>
      </c>
      <c r="F44" s="21">
        <v>0</v>
      </c>
      <c r="G44" s="26">
        <f>F44+E44</f>
        <v>0</v>
      </c>
      <c r="H44" s="21">
        <v>1</v>
      </c>
      <c r="I44" s="21">
        <v>13</v>
      </c>
      <c r="J44" s="21">
        <f t="shared" ref="J44:J56" si="7">SUM(H44:I44)</f>
        <v>14</v>
      </c>
      <c r="K44" s="21">
        <v>4</v>
      </c>
      <c r="L44" s="21">
        <v>0</v>
      </c>
      <c r="M44" s="21">
        <f t="shared" ref="M44:M52" si="8">SUM(K44:L44)</f>
        <v>4</v>
      </c>
    </row>
    <row r="45" spans="1:13" ht="18" customHeight="1" x14ac:dyDescent="0.2">
      <c r="A45" s="37" t="s">
        <v>61</v>
      </c>
      <c r="B45" s="21">
        <v>4</v>
      </c>
      <c r="C45" s="21">
        <v>227</v>
      </c>
      <c r="D45" s="21">
        <f t="shared" si="6"/>
        <v>231</v>
      </c>
      <c r="E45" s="21">
        <v>0</v>
      </c>
      <c r="F45" s="21">
        <v>9</v>
      </c>
      <c r="G45" s="21">
        <f>SUM(E45:F45)</f>
        <v>9</v>
      </c>
      <c r="H45" s="21">
        <v>2</v>
      </c>
      <c r="I45" s="21">
        <v>135</v>
      </c>
      <c r="J45" s="21">
        <f t="shared" si="7"/>
        <v>137</v>
      </c>
      <c r="K45" s="21">
        <v>1</v>
      </c>
      <c r="L45" s="21">
        <v>10</v>
      </c>
      <c r="M45" s="21">
        <f t="shared" si="8"/>
        <v>11</v>
      </c>
    </row>
    <row r="46" spans="1:13" ht="18" customHeight="1" x14ac:dyDescent="0.2">
      <c r="A46" s="37" t="s">
        <v>22</v>
      </c>
      <c r="B46" s="21">
        <v>4</v>
      </c>
      <c r="C46" s="21">
        <f>122+47</f>
        <v>169</v>
      </c>
      <c r="D46" s="21">
        <f t="shared" si="6"/>
        <v>173</v>
      </c>
      <c r="E46" s="21">
        <v>0</v>
      </c>
      <c r="F46" s="21">
        <f>20+51</f>
        <v>71</v>
      </c>
      <c r="G46" s="21">
        <f>SUM(E46:F46)</f>
        <v>71</v>
      </c>
      <c r="H46" s="21">
        <v>1</v>
      </c>
      <c r="I46" s="21">
        <f>20+0</f>
        <v>20</v>
      </c>
      <c r="J46" s="21">
        <f t="shared" si="7"/>
        <v>21</v>
      </c>
      <c r="K46" s="21">
        <v>2</v>
      </c>
      <c r="L46" s="21">
        <v>15</v>
      </c>
      <c r="M46" s="21">
        <f t="shared" si="8"/>
        <v>17</v>
      </c>
    </row>
    <row r="47" spans="1:13" ht="18" customHeight="1" x14ac:dyDescent="0.2">
      <c r="A47" s="37" t="s">
        <v>18</v>
      </c>
      <c r="B47" s="21">
        <v>3</v>
      </c>
      <c r="C47" s="21">
        <v>15</v>
      </c>
      <c r="D47" s="21">
        <f t="shared" si="6"/>
        <v>18</v>
      </c>
      <c r="E47" s="21">
        <v>0</v>
      </c>
      <c r="F47" s="21">
        <v>0</v>
      </c>
      <c r="G47" s="21">
        <f>SUM(E47:F47)</f>
        <v>0</v>
      </c>
      <c r="H47" s="21">
        <v>1</v>
      </c>
      <c r="I47" s="21">
        <v>10</v>
      </c>
      <c r="J47" s="21">
        <f t="shared" si="7"/>
        <v>11</v>
      </c>
      <c r="K47" s="21">
        <v>0</v>
      </c>
      <c r="L47" s="21">
        <v>0</v>
      </c>
      <c r="M47" s="21">
        <f t="shared" si="8"/>
        <v>0</v>
      </c>
    </row>
    <row r="48" spans="1:13" ht="18" customHeight="1" x14ac:dyDescent="0.2">
      <c r="A48" s="29" t="s">
        <v>27</v>
      </c>
      <c r="B48" s="21">
        <v>5</v>
      </c>
      <c r="C48" s="21">
        <v>530</v>
      </c>
      <c r="D48" s="21">
        <f t="shared" si="6"/>
        <v>535</v>
      </c>
      <c r="E48" s="21">
        <v>1</v>
      </c>
      <c r="F48" s="21">
        <v>2</v>
      </c>
      <c r="G48" s="21">
        <f t="shared" ref="G48:G57" si="9">SUM(E48:F48)</f>
        <v>3</v>
      </c>
      <c r="H48" s="21">
        <v>3</v>
      </c>
      <c r="I48" s="21">
        <v>685</v>
      </c>
      <c r="J48" s="21">
        <f t="shared" si="7"/>
        <v>688</v>
      </c>
      <c r="K48" s="21">
        <v>3</v>
      </c>
      <c r="L48" s="21">
        <v>68</v>
      </c>
      <c r="M48" s="21">
        <f t="shared" si="8"/>
        <v>71</v>
      </c>
    </row>
    <row r="49" spans="1:13" ht="18" customHeight="1" x14ac:dyDescent="0.2">
      <c r="A49" s="37" t="s">
        <v>9</v>
      </c>
      <c r="B49" s="21">
        <v>2</v>
      </c>
      <c r="C49" s="21">
        <v>845</v>
      </c>
      <c r="D49" s="21">
        <f t="shared" si="6"/>
        <v>847</v>
      </c>
      <c r="E49" s="21">
        <v>0</v>
      </c>
      <c r="F49" s="21">
        <v>21</v>
      </c>
      <c r="G49" s="21">
        <f t="shared" si="9"/>
        <v>21</v>
      </c>
      <c r="H49" s="21">
        <v>0</v>
      </c>
      <c r="I49" s="21">
        <v>57</v>
      </c>
      <c r="J49" s="21">
        <f t="shared" si="7"/>
        <v>57</v>
      </c>
      <c r="K49" s="21">
        <v>4</v>
      </c>
      <c r="L49" s="21">
        <v>27</v>
      </c>
      <c r="M49" s="21">
        <f t="shared" si="8"/>
        <v>31</v>
      </c>
    </row>
    <row r="50" spans="1:13" ht="18" customHeight="1" x14ac:dyDescent="0.2">
      <c r="A50" s="37" t="s">
        <v>24</v>
      </c>
      <c r="B50" s="21">
        <v>3</v>
      </c>
      <c r="C50" s="21">
        <v>165</v>
      </c>
      <c r="D50" s="21">
        <f t="shared" si="6"/>
        <v>168</v>
      </c>
      <c r="E50" s="21">
        <v>0</v>
      </c>
      <c r="F50" s="21">
        <v>15</v>
      </c>
      <c r="G50" s="21">
        <f t="shared" si="9"/>
        <v>15</v>
      </c>
      <c r="H50" s="21">
        <v>0</v>
      </c>
      <c r="I50" s="21">
        <v>42</v>
      </c>
      <c r="J50" s="21">
        <f t="shared" si="7"/>
        <v>42</v>
      </c>
      <c r="K50" s="21">
        <v>25</v>
      </c>
      <c r="L50" s="21">
        <v>9</v>
      </c>
      <c r="M50" s="21">
        <f t="shared" si="8"/>
        <v>34</v>
      </c>
    </row>
    <row r="51" spans="1:13" ht="18" customHeight="1" x14ac:dyDescent="0.2">
      <c r="A51" s="37" t="s">
        <v>20</v>
      </c>
      <c r="B51" s="21">
        <v>4</v>
      </c>
      <c r="C51" s="21">
        <f>485+23</f>
        <v>508</v>
      </c>
      <c r="D51" s="21">
        <f t="shared" si="6"/>
        <v>512</v>
      </c>
      <c r="E51" s="21">
        <v>0</v>
      </c>
      <c r="F51" s="21">
        <v>45</v>
      </c>
      <c r="G51" s="21">
        <f t="shared" si="9"/>
        <v>45</v>
      </c>
      <c r="H51" s="21">
        <v>7</v>
      </c>
      <c r="I51" s="21">
        <f>0+3</f>
        <v>3</v>
      </c>
      <c r="J51" s="21">
        <f t="shared" si="7"/>
        <v>10</v>
      </c>
      <c r="K51" s="21">
        <v>2</v>
      </c>
      <c r="L51" s="21">
        <v>47</v>
      </c>
      <c r="M51" s="21">
        <f t="shared" si="8"/>
        <v>49</v>
      </c>
    </row>
    <row r="52" spans="1:13" ht="18" customHeight="1" x14ac:dyDescent="0.2">
      <c r="A52" s="29" t="s">
        <v>45</v>
      </c>
      <c r="B52" s="21">
        <v>4</v>
      </c>
      <c r="C52" s="21">
        <v>980</v>
      </c>
      <c r="D52" s="21">
        <f t="shared" si="6"/>
        <v>984</v>
      </c>
      <c r="E52" s="21">
        <v>0</v>
      </c>
      <c r="F52" s="21">
        <v>205</v>
      </c>
      <c r="G52" s="21">
        <f t="shared" si="9"/>
        <v>205</v>
      </c>
      <c r="H52" s="21">
        <v>1</v>
      </c>
      <c r="I52" s="21">
        <v>489</v>
      </c>
      <c r="J52" s="21">
        <f t="shared" si="7"/>
        <v>490</v>
      </c>
      <c r="K52" s="21">
        <v>0</v>
      </c>
      <c r="L52" s="21">
        <v>0</v>
      </c>
      <c r="M52" s="21">
        <f t="shared" si="8"/>
        <v>0</v>
      </c>
    </row>
    <row r="53" spans="1:13" ht="18" customHeight="1" x14ac:dyDescent="0.2">
      <c r="A53" s="29" t="s">
        <v>46</v>
      </c>
      <c r="B53" s="21">
        <v>6</v>
      </c>
      <c r="C53" s="21">
        <v>188</v>
      </c>
      <c r="D53" s="21">
        <f t="shared" si="6"/>
        <v>194</v>
      </c>
      <c r="E53" s="21">
        <v>0</v>
      </c>
      <c r="F53" s="21">
        <v>76</v>
      </c>
      <c r="G53" s="21">
        <f t="shared" si="9"/>
        <v>76</v>
      </c>
      <c r="H53" s="21">
        <v>0</v>
      </c>
      <c r="I53" s="21">
        <v>109</v>
      </c>
      <c r="J53" s="21">
        <f t="shared" si="7"/>
        <v>109</v>
      </c>
      <c r="K53" s="21">
        <v>0</v>
      </c>
      <c r="L53" s="21">
        <v>0</v>
      </c>
      <c r="M53" s="21">
        <f t="shared" ref="M53:M54" si="10">SUM(K53:L53)</f>
        <v>0</v>
      </c>
    </row>
    <row r="54" spans="1:13" ht="18" customHeight="1" x14ac:dyDescent="0.2">
      <c r="A54" s="37" t="s">
        <v>13</v>
      </c>
      <c r="B54" s="21">
        <v>1</v>
      </c>
      <c r="C54" s="21">
        <v>118</v>
      </c>
      <c r="D54" s="21">
        <f t="shared" si="6"/>
        <v>119</v>
      </c>
      <c r="E54" s="21">
        <v>0</v>
      </c>
      <c r="F54" s="21">
        <v>2</v>
      </c>
      <c r="G54" s="21">
        <f t="shared" si="9"/>
        <v>2</v>
      </c>
      <c r="H54" s="21">
        <v>0</v>
      </c>
      <c r="I54" s="21">
        <v>5</v>
      </c>
      <c r="J54" s="21">
        <f t="shared" si="7"/>
        <v>5</v>
      </c>
      <c r="K54" s="21">
        <v>0</v>
      </c>
      <c r="L54" s="21">
        <v>0</v>
      </c>
      <c r="M54" s="21">
        <f t="shared" si="10"/>
        <v>0</v>
      </c>
    </row>
    <row r="55" spans="1:13" ht="18" customHeight="1" x14ac:dyDescent="0.2">
      <c r="A55" s="37" t="s">
        <v>16</v>
      </c>
      <c r="B55" s="21">
        <v>3</v>
      </c>
      <c r="C55" s="21">
        <v>519</v>
      </c>
      <c r="D55" s="21">
        <f t="shared" si="6"/>
        <v>522</v>
      </c>
      <c r="E55" s="21">
        <v>0</v>
      </c>
      <c r="F55" s="21">
        <v>0</v>
      </c>
      <c r="G55" s="21">
        <f t="shared" si="9"/>
        <v>0</v>
      </c>
      <c r="H55" s="21">
        <v>1</v>
      </c>
      <c r="I55" s="21">
        <v>147</v>
      </c>
      <c r="J55" s="21">
        <f t="shared" si="7"/>
        <v>148</v>
      </c>
      <c r="K55" s="21">
        <v>1</v>
      </c>
      <c r="L55" s="21">
        <v>47</v>
      </c>
      <c r="M55" s="21">
        <f t="shared" ref="M55:M64" si="11">SUM(K55:L55)</f>
        <v>48</v>
      </c>
    </row>
    <row r="56" spans="1:13" ht="18" customHeight="1" x14ac:dyDescent="0.2">
      <c r="A56" s="37" t="s">
        <v>14</v>
      </c>
      <c r="B56" s="21">
        <v>0</v>
      </c>
      <c r="C56" s="21">
        <v>90</v>
      </c>
      <c r="D56" s="21">
        <f t="shared" si="6"/>
        <v>90</v>
      </c>
      <c r="E56" s="21">
        <v>0</v>
      </c>
      <c r="F56" s="21">
        <v>0</v>
      </c>
      <c r="G56" s="21">
        <f t="shared" si="9"/>
        <v>0</v>
      </c>
      <c r="H56" s="21">
        <v>0</v>
      </c>
      <c r="I56" s="21">
        <v>0</v>
      </c>
      <c r="J56" s="21">
        <f t="shared" si="7"/>
        <v>0</v>
      </c>
      <c r="K56" s="21">
        <v>0</v>
      </c>
      <c r="L56" s="21">
        <v>0</v>
      </c>
      <c r="M56" s="21">
        <f t="shared" si="11"/>
        <v>0</v>
      </c>
    </row>
    <row r="57" spans="1:13" ht="18" customHeight="1" x14ac:dyDescent="0.2">
      <c r="A57" s="37" t="s">
        <v>59</v>
      </c>
      <c r="B57" s="41">
        <v>0</v>
      </c>
      <c r="C57" s="41">
        <v>33</v>
      </c>
      <c r="D57" s="21">
        <f t="shared" si="6"/>
        <v>33</v>
      </c>
      <c r="E57" s="41">
        <v>0</v>
      </c>
      <c r="F57" s="41">
        <v>0</v>
      </c>
      <c r="G57" s="21">
        <f t="shared" si="9"/>
        <v>0</v>
      </c>
      <c r="H57" s="41">
        <v>0</v>
      </c>
      <c r="I57" s="41">
        <v>6</v>
      </c>
      <c r="J57" s="21">
        <f t="shared" ref="J57:J67" si="12">SUM(H57:I57)</f>
        <v>6</v>
      </c>
      <c r="K57" s="41">
        <v>3</v>
      </c>
      <c r="L57" s="41">
        <v>0</v>
      </c>
      <c r="M57" s="21">
        <f t="shared" si="11"/>
        <v>3</v>
      </c>
    </row>
    <row r="58" spans="1:13" ht="18" customHeight="1" x14ac:dyDescent="0.2">
      <c r="A58" s="37" t="s">
        <v>12</v>
      </c>
      <c r="B58" s="21">
        <v>8</v>
      </c>
      <c r="C58" s="21">
        <f>272+23</f>
        <v>295</v>
      </c>
      <c r="D58" s="21">
        <f t="shared" si="6"/>
        <v>303</v>
      </c>
      <c r="E58" s="21">
        <v>0</v>
      </c>
      <c r="F58" s="21">
        <v>2</v>
      </c>
      <c r="G58" s="21">
        <f t="shared" ref="G58:G74" si="13">SUM(E58:F58)</f>
        <v>2</v>
      </c>
      <c r="H58" s="21">
        <v>0</v>
      </c>
      <c r="I58" s="21">
        <f>25+7</f>
        <v>32</v>
      </c>
      <c r="J58" s="21">
        <f t="shared" si="12"/>
        <v>32</v>
      </c>
      <c r="K58" s="21">
        <v>4</v>
      </c>
      <c r="L58" s="21">
        <f>38+6</f>
        <v>44</v>
      </c>
      <c r="M58" s="21">
        <f t="shared" si="11"/>
        <v>48</v>
      </c>
    </row>
    <row r="59" spans="1:13" ht="18" customHeight="1" x14ac:dyDescent="0.2">
      <c r="A59" s="37" t="s">
        <v>19</v>
      </c>
      <c r="B59" s="21">
        <v>0</v>
      </c>
      <c r="C59" s="21">
        <v>8</v>
      </c>
      <c r="D59" s="21">
        <f t="shared" si="6"/>
        <v>8</v>
      </c>
      <c r="E59" s="21">
        <v>0</v>
      </c>
      <c r="F59" s="21">
        <v>0</v>
      </c>
      <c r="G59" s="21">
        <f t="shared" si="13"/>
        <v>0</v>
      </c>
      <c r="H59" s="21">
        <v>1</v>
      </c>
      <c r="I59" s="21">
        <v>9</v>
      </c>
      <c r="J59" s="21">
        <f t="shared" si="12"/>
        <v>10</v>
      </c>
      <c r="K59" s="21">
        <v>0</v>
      </c>
      <c r="L59" s="21">
        <v>0</v>
      </c>
      <c r="M59" s="21">
        <f t="shared" si="11"/>
        <v>0</v>
      </c>
    </row>
    <row r="60" spans="1:13" ht="18" customHeight="1" x14ac:dyDescent="0.2">
      <c r="A60" s="37" t="s">
        <v>54</v>
      </c>
      <c r="B60" s="21">
        <v>2</v>
      </c>
      <c r="C60" s="21">
        <v>147</v>
      </c>
      <c r="D60" s="21">
        <f t="shared" si="6"/>
        <v>149</v>
      </c>
      <c r="E60" s="21">
        <v>0</v>
      </c>
      <c r="F60" s="21">
        <v>55</v>
      </c>
      <c r="G60" s="21">
        <f t="shared" si="13"/>
        <v>55</v>
      </c>
      <c r="H60" s="21">
        <v>1</v>
      </c>
      <c r="I60" s="21">
        <v>26</v>
      </c>
      <c r="J60" s="21">
        <f t="shared" si="12"/>
        <v>27</v>
      </c>
      <c r="K60" s="21">
        <v>0</v>
      </c>
      <c r="L60" s="21">
        <v>5</v>
      </c>
      <c r="M60" s="21">
        <f t="shared" si="11"/>
        <v>5</v>
      </c>
    </row>
    <row r="61" spans="1:13" ht="18" customHeight="1" x14ac:dyDescent="0.2">
      <c r="A61" s="37" t="s">
        <v>23</v>
      </c>
      <c r="B61" s="21">
        <v>3</v>
      </c>
      <c r="C61" s="21">
        <v>205</v>
      </c>
      <c r="D61" s="21">
        <f t="shared" si="6"/>
        <v>208</v>
      </c>
      <c r="E61" s="21">
        <v>0</v>
      </c>
      <c r="F61" s="21">
        <v>0</v>
      </c>
      <c r="G61" s="21">
        <f t="shared" si="13"/>
        <v>0</v>
      </c>
      <c r="H61" s="21">
        <v>0</v>
      </c>
      <c r="I61" s="21">
        <v>12</v>
      </c>
      <c r="J61" s="21">
        <f t="shared" si="12"/>
        <v>12</v>
      </c>
      <c r="K61" s="21">
        <v>0</v>
      </c>
      <c r="L61" s="21">
        <v>0</v>
      </c>
      <c r="M61" s="21">
        <f t="shared" si="11"/>
        <v>0</v>
      </c>
    </row>
    <row r="62" spans="1:13" ht="18" customHeight="1" x14ac:dyDescent="0.2">
      <c r="A62" s="37" t="s">
        <v>28</v>
      </c>
      <c r="B62" s="21">
        <v>3</v>
      </c>
      <c r="C62" s="21">
        <v>280</v>
      </c>
      <c r="D62" s="21">
        <f t="shared" si="6"/>
        <v>283</v>
      </c>
      <c r="E62" s="21">
        <v>0</v>
      </c>
      <c r="F62" s="21">
        <v>36</v>
      </c>
      <c r="G62" s="21">
        <f t="shared" si="13"/>
        <v>36</v>
      </c>
      <c r="H62" s="21">
        <v>2</v>
      </c>
      <c r="I62" s="21">
        <v>175</v>
      </c>
      <c r="J62" s="21">
        <f t="shared" si="12"/>
        <v>177</v>
      </c>
      <c r="K62" s="21">
        <v>0</v>
      </c>
      <c r="L62" s="21">
        <v>0</v>
      </c>
      <c r="M62" s="21">
        <f t="shared" si="11"/>
        <v>0</v>
      </c>
    </row>
    <row r="63" spans="1:13" ht="18" customHeight="1" x14ac:dyDescent="0.2">
      <c r="A63" s="37" t="s">
        <v>17</v>
      </c>
      <c r="B63" s="21">
        <v>7</v>
      </c>
      <c r="C63" s="21">
        <v>247</v>
      </c>
      <c r="D63" s="21">
        <f t="shared" si="6"/>
        <v>254</v>
      </c>
      <c r="E63" s="21">
        <v>0</v>
      </c>
      <c r="F63" s="21">
        <v>19</v>
      </c>
      <c r="G63" s="21">
        <f t="shared" si="13"/>
        <v>19</v>
      </c>
      <c r="H63" s="21">
        <v>3</v>
      </c>
      <c r="I63" s="21">
        <v>98</v>
      </c>
      <c r="J63" s="21">
        <f t="shared" si="12"/>
        <v>101</v>
      </c>
      <c r="K63" s="21">
        <v>0</v>
      </c>
      <c r="L63" s="21">
        <v>4</v>
      </c>
      <c r="M63" s="21">
        <f t="shared" si="11"/>
        <v>4</v>
      </c>
    </row>
    <row r="64" spans="1:13" ht="18" customHeight="1" x14ac:dyDescent="0.2">
      <c r="A64" s="37" t="s">
        <v>10</v>
      </c>
      <c r="B64" s="21">
        <v>4</v>
      </c>
      <c r="C64" s="21">
        <v>701</v>
      </c>
      <c r="D64" s="21">
        <f t="shared" si="6"/>
        <v>705</v>
      </c>
      <c r="E64" s="21">
        <v>0</v>
      </c>
      <c r="F64" s="21">
        <v>40</v>
      </c>
      <c r="G64" s="21">
        <f t="shared" si="13"/>
        <v>40</v>
      </c>
      <c r="H64" s="21">
        <v>2</v>
      </c>
      <c r="I64" s="21">
        <v>89</v>
      </c>
      <c r="J64" s="21">
        <f t="shared" si="12"/>
        <v>91</v>
      </c>
      <c r="K64" s="21">
        <v>0</v>
      </c>
      <c r="L64" s="21">
        <v>10</v>
      </c>
      <c r="M64" s="21">
        <f t="shared" si="11"/>
        <v>10</v>
      </c>
    </row>
    <row r="65" spans="1:13" ht="18" customHeight="1" x14ac:dyDescent="0.2">
      <c r="A65" s="37" t="s">
        <v>55</v>
      </c>
      <c r="B65" s="21">
        <v>4</v>
      </c>
      <c r="C65" s="21">
        <v>23</v>
      </c>
      <c r="D65" s="21">
        <f t="shared" si="6"/>
        <v>27</v>
      </c>
      <c r="E65" s="21">
        <v>0</v>
      </c>
      <c r="F65" s="21">
        <v>0</v>
      </c>
      <c r="G65" s="21">
        <f t="shared" si="13"/>
        <v>0</v>
      </c>
      <c r="H65" s="21">
        <v>1</v>
      </c>
      <c r="I65" s="21">
        <v>25</v>
      </c>
      <c r="J65" s="21">
        <f t="shared" si="12"/>
        <v>26</v>
      </c>
      <c r="K65" s="21">
        <v>0</v>
      </c>
      <c r="L65" s="21">
        <v>0</v>
      </c>
      <c r="M65" s="21">
        <f t="shared" ref="M65:M67" si="14">SUM(K65:L65)</f>
        <v>0</v>
      </c>
    </row>
    <row r="66" spans="1:13" ht="18" customHeight="1" x14ac:dyDescent="0.2">
      <c r="A66" s="29" t="s">
        <v>66</v>
      </c>
      <c r="B66" s="21">
        <v>0</v>
      </c>
      <c r="C66" s="21">
        <v>125</v>
      </c>
      <c r="D66" s="21">
        <f t="shared" si="6"/>
        <v>125</v>
      </c>
      <c r="E66" s="21">
        <v>0</v>
      </c>
      <c r="F66" s="21">
        <v>45</v>
      </c>
      <c r="G66" s="21">
        <f t="shared" si="13"/>
        <v>45</v>
      </c>
      <c r="H66" s="21">
        <v>0</v>
      </c>
      <c r="I66" s="21">
        <v>20</v>
      </c>
      <c r="J66" s="21">
        <f t="shared" si="12"/>
        <v>20</v>
      </c>
      <c r="K66" s="21">
        <v>0</v>
      </c>
      <c r="L66" s="21">
        <v>0</v>
      </c>
      <c r="M66" s="21">
        <f t="shared" si="14"/>
        <v>0</v>
      </c>
    </row>
    <row r="67" spans="1:13" ht="18" customHeight="1" x14ac:dyDescent="0.2">
      <c r="A67" s="37" t="s">
        <v>8</v>
      </c>
      <c r="B67" s="21">
        <v>0</v>
      </c>
      <c r="C67" s="21">
        <v>448</v>
      </c>
      <c r="D67" s="21">
        <f t="shared" si="6"/>
        <v>448</v>
      </c>
      <c r="E67" s="21">
        <v>0</v>
      </c>
      <c r="F67" s="21">
        <v>8</v>
      </c>
      <c r="G67" s="21">
        <f t="shared" si="13"/>
        <v>8</v>
      </c>
      <c r="H67" s="21">
        <v>0</v>
      </c>
      <c r="I67" s="21">
        <v>0</v>
      </c>
      <c r="J67" s="21">
        <f t="shared" si="12"/>
        <v>0</v>
      </c>
      <c r="K67" s="21">
        <v>0</v>
      </c>
      <c r="L67" s="21">
        <v>0</v>
      </c>
      <c r="M67" s="21">
        <f t="shared" si="14"/>
        <v>0</v>
      </c>
    </row>
    <row r="68" spans="1:13" ht="18" customHeight="1" x14ac:dyDescent="0.2">
      <c r="A68" s="37" t="s">
        <v>56</v>
      </c>
      <c r="B68" s="21">
        <v>0</v>
      </c>
      <c r="C68" s="21">
        <v>65</v>
      </c>
      <c r="D68" s="21">
        <f t="shared" si="6"/>
        <v>65</v>
      </c>
      <c r="E68" s="21">
        <v>0</v>
      </c>
      <c r="F68" s="21">
        <v>0</v>
      </c>
      <c r="G68" s="21">
        <f t="shared" si="13"/>
        <v>0</v>
      </c>
      <c r="H68" s="21">
        <v>0</v>
      </c>
      <c r="I68" s="21">
        <v>20</v>
      </c>
      <c r="J68" s="21">
        <f t="shared" ref="J68:J74" si="15">SUM(H68:I68)</f>
        <v>20</v>
      </c>
      <c r="K68" s="21">
        <v>0</v>
      </c>
      <c r="L68" s="21">
        <v>3</v>
      </c>
      <c r="M68" s="21">
        <f t="shared" ref="M68:M74" si="16">SUM(K68:L68)</f>
        <v>3</v>
      </c>
    </row>
    <row r="69" spans="1:13" ht="18" customHeight="1" x14ac:dyDescent="0.2">
      <c r="A69" s="37" t="s">
        <v>7</v>
      </c>
      <c r="B69" s="21">
        <v>8</v>
      </c>
      <c r="C69" s="21">
        <f>320+60</f>
        <v>380</v>
      </c>
      <c r="D69" s="21">
        <f t="shared" si="6"/>
        <v>388</v>
      </c>
      <c r="E69" s="21">
        <v>0</v>
      </c>
      <c r="F69" s="21">
        <v>8</v>
      </c>
      <c r="G69" s="21">
        <f t="shared" si="13"/>
        <v>8</v>
      </c>
      <c r="H69" s="21">
        <v>0</v>
      </c>
      <c r="I69" s="21">
        <f>21+5</f>
        <v>26</v>
      </c>
      <c r="J69" s="21">
        <f t="shared" si="15"/>
        <v>26</v>
      </c>
      <c r="K69" s="21">
        <v>0</v>
      </c>
      <c r="L69" s="21">
        <v>0</v>
      </c>
      <c r="M69" s="21">
        <f t="shared" si="16"/>
        <v>0</v>
      </c>
    </row>
    <row r="70" spans="1:13" s="14" customFormat="1" ht="18" customHeight="1" x14ac:dyDescent="0.2">
      <c r="A70" s="29" t="s">
        <v>67</v>
      </c>
      <c r="B70" s="21">
        <v>1</v>
      </c>
      <c r="C70" s="21">
        <v>177</v>
      </c>
      <c r="D70" s="21">
        <f t="shared" si="6"/>
        <v>178</v>
      </c>
      <c r="E70" s="21">
        <v>0</v>
      </c>
      <c r="F70" s="21">
        <v>0</v>
      </c>
      <c r="G70" s="21">
        <f t="shared" si="13"/>
        <v>0</v>
      </c>
      <c r="H70" s="21">
        <v>1</v>
      </c>
      <c r="I70" s="21">
        <v>6</v>
      </c>
      <c r="J70" s="21">
        <f t="shared" si="15"/>
        <v>7</v>
      </c>
      <c r="K70" s="21">
        <v>3</v>
      </c>
      <c r="L70" s="21">
        <v>12</v>
      </c>
      <c r="M70" s="21">
        <f t="shared" si="16"/>
        <v>15</v>
      </c>
    </row>
    <row r="71" spans="1:13" ht="18" customHeight="1" x14ac:dyDescent="0.2">
      <c r="A71" s="37" t="s">
        <v>26</v>
      </c>
      <c r="B71" s="21">
        <v>2</v>
      </c>
      <c r="C71" s="21">
        <v>38</v>
      </c>
      <c r="D71" s="21">
        <f t="shared" si="6"/>
        <v>40</v>
      </c>
      <c r="E71" s="21">
        <v>0</v>
      </c>
      <c r="F71" s="21">
        <v>4</v>
      </c>
      <c r="G71" s="21">
        <f t="shared" si="13"/>
        <v>4</v>
      </c>
      <c r="H71" s="21">
        <v>1</v>
      </c>
      <c r="I71" s="21">
        <v>51</v>
      </c>
      <c r="J71" s="21">
        <f t="shared" si="15"/>
        <v>52</v>
      </c>
      <c r="K71" s="21">
        <v>0</v>
      </c>
      <c r="L71" s="21">
        <v>0</v>
      </c>
      <c r="M71" s="21">
        <f t="shared" si="16"/>
        <v>0</v>
      </c>
    </row>
    <row r="72" spans="1:13" ht="18" customHeight="1" x14ac:dyDescent="0.2">
      <c r="A72" s="37" t="s">
        <v>11</v>
      </c>
      <c r="B72" s="21">
        <v>6</v>
      </c>
      <c r="C72" s="21">
        <v>857</v>
      </c>
      <c r="D72" s="21">
        <f t="shared" si="6"/>
        <v>863</v>
      </c>
      <c r="E72" s="21">
        <v>0</v>
      </c>
      <c r="F72" s="21">
        <v>18</v>
      </c>
      <c r="G72" s="21">
        <f t="shared" si="13"/>
        <v>18</v>
      </c>
      <c r="H72" s="21">
        <v>2</v>
      </c>
      <c r="I72" s="21">
        <v>170</v>
      </c>
      <c r="J72" s="21">
        <f t="shared" si="15"/>
        <v>172</v>
      </c>
      <c r="K72" s="21">
        <v>3</v>
      </c>
      <c r="L72" s="21">
        <v>19</v>
      </c>
      <c r="M72" s="21">
        <f t="shared" si="16"/>
        <v>22</v>
      </c>
    </row>
    <row r="73" spans="1:13" ht="18" customHeight="1" x14ac:dyDescent="0.2">
      <c r="A73" s="37" t="s">
        <v>25</v>
      </c>
      <c r="B73" s="21">
        <v>5</v>
      </c>
      <c r="C73" s="21">
        <v>318</v>
      </c>
      <c r="D73" s="21">
        <f t="shared" si="6"/>
        <v>323</v>
      </c>
      <c r="E73" s="21">
        <v>1</v>
      </c>
      <c r="F73" s="21">
        <v>238</v>
      </c>
      <c r="G73" s="21">
        <f t="shared" si="13"/>
        <v>239</v>
      </c>
      <c r="H73" s="21">
        <v>2</v>
      </c>
      <c r="I73" s="21">
        <v>567</v>
      </c>
      <c r="J73" s="21">
        <f t="shared" si="15"/>
        <v>569</v>
      </c>
      <c r="K73" s="21">
        <v>2</v>
      </c>
      <c r="L73" s="21">
        <v>4</v>
      </c>
      <c r="M73" s="21">
        <f t="shared" si="16"/>
        <v>6</v>
      </c>
    </row>
    <row r="74" spans="1:13" ht="18" customHeight="1" x14ac:dyDescent="0.2">
      <c r="A74" s="37" t="s">
        <v>21</v>
      </c>
      <c r="B74" s="21">
        <v>0</v>
      </c>
      <c r="C74" s="21">
        <v>160</v>
      </c>
      <c r="D74" s="21">
        <f t="shared" si="6"/>
        <v>160</v>
      </c>
      <c r="E74" s="21">
        <v>0</v>
      </c>
      <c r="F74" s="21">
        <v>5</v>
      </c>
      <c r="G74" s="21">
        <f t="shared" si="13"/>
        <v>5</v>
      </c>
      <c r="H74" s="21">
        <v>0</v>
      </c>
      <c r="I74" s="21">
        <v>0</v>
      </c>
      <c r="J74" s="21">
        <f t="shared" si="15"/>
        <v>0</v>
      </c>
      <c r="K74" s="21">
        <v>4</v>
      </c>
      <c r="L74" s="21">
        <v>34</v>
      </c>
      <c r="M74" s="21">
        <f t="shared" si="16"/>
        <v>38</v>
      </c>
    </row>
    <row r="75" spans="1:13" ht="18" customHeight="1" x14ac:dyDescent="0.2">
      <c r="A75" s="37" t="s">
        <v>31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</row>
    <row r="76" spans="1:13" x14ac:dyDescent="0.2">
      <c r="M76" s="39" t="s">
        <v>40</v>
      </c>
    </row>
    <row r="77" spans="1:13" ht="60" customHeight="1" x14ac:dyDescent="0.2">
      <c r="A77" s="63" t="s">
        <v>77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 s="34" customFormat="1" ht="13.15" customHeight="1" x14ac:dyDescent="0.2">
      <c r="A78" s="33" t="s">
        <v>49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68" t="s">
        <v>4</v>
      </c>
      <c r="M78" s="68"/>
    </row>
    <row r="79" spans="1:13" s="35" customFormat="1" ht="25.5" customHeight="1" x14ac:dyDescent="0.2">
      <c r="A79" s="87" t="s">
        <v>5</v>
      </c>
      <c r="B79" s="89" t="s">
        <v>41</v>
      </c>
      <c r="C79" s="64"/>
      <c r="D79" s="64"/>
      <c r="E79" s="89" t="s">
        <v>42</v>
      </c>
      <c r="F79" s="64"/>
      <c r="G79" s="64"/>
      <c r="H79" s="89" t="s">
        <v>43</v>
      </c>
      <c r="I79" s="64"/>
      <c r="J79" s="64"/>
      <c r="K79" s="89" t="s">
        <v>44</v>
      </c>
      <c r="L79" s="64"/>
      <c r="M79" s="64"/>
    </row>
    <row r="80" spans="1:13" s="35" customFormat="1" ht="20.100000000000001" customHeight="1" x14ac:dyDescent="0.2">
      <c r="A80" s="88"/>
      <c r="B80" s="32" t="s">
        <v>39</v>
      </c>
      <c r="C80" s="32" t="s">
        <v>2</v>
      </c>
      <c r="D80" s="32" t="s">
        <v>3</v>
      </c>
      <c r="E80" s="32" t="s">
        <v>39</v>
      </c>
      <c r="F80" s="32" t="s">
        <v>2</v>
      </c>
      <c r="G80" s="32" t="s">
        <v>3</v>
      </c>
      <c r="H80" s="32" t="s">
        <v>39</v>
      </c>
      <c r="I80" s="32" t="s">
        <v>2</v>
      </c>
      <c r="J80" s="32" t="s">
        <v>3</v>
      </c>
      <c r="K80" s="32" t="s">
        <v>39</v>
      </c>
      <c r="L80" s="32" t="s">
        <v>2</v>
      </c>
      <c r="M80" s="32" t="s">
        <v>3</v>
      </c>
    </row>
    <row r="81" spans="1:13" ht="25.5" customHeight="1" x14ac:dyDescent="0.2">
      <c r="A81" s="42" t="s">
        <v>30</v>
      </c>
      <c r="B81" s="20">
        <f t="shared" ref="B81:M81" si="17">SUM(B82:B113)</f>
        <v>98</v>
      </c>
      <c r="C81" s="20">
        <f t="shared" si="17"/>
        <v>9110</v>
      </c>
      <c r="D81" s="20">
        <f>SUM(D82:D113)</f>
        <v>9208</v>
      </c>
      <c r="E81" s="20">
        <f t="shared" si="17"/>
        <v>6</v>
      </c>
      <c r="F81" s="20">
        <f t="shared" si="17"/>
        <v>920</v>
      </c>
      <c r="G81" s="20">
        <f t="shared" ref="G81" si="18">SUM(G82:G113)</f>
        <v>926</v>
      </c>
      <c r="H81" s="20">
        <f t="shared" si="17"/>
        <v>31</v>
      </c>
      <c r="I81" s="20">
        <f t="shared" si="17"/>
        <v>3171</v>
      </c>
      <c r="J81" s="20">
        <f t="shared" si="17"/>
        <v>3202</v>
      </c>
      <c r="K81" s="20">
        <f t="shared" si="17"/>
        <v>271</v>
      </c>
      <c r="L81" s="20">
        <f t="shared" si="17"/>
        <v>451</v>
      </c>
      <c r="M81" s="20">
        <f t="shared" si="17"/>
        <v>722</v>
      </c>
    </row>
    <row r="82" spans="1:13" ht="18" customHeight="1" x14ac:dyDescent="0.2">
      <c r="A82" s="43" t="s">
        <v>15</v>
      </c>
      <c r="B82" s="21">
        <v>4</v>
      </c>
      <c r="C82" s="21">
        <v>60</v>
      </c>
      <c r="D82" s="21">
        <f>SUM(B82:C82)</f>
        <v>64</v>
      </c>
      <c r="E82" s="21" t="s">
        <v>70</v>
      </c>
      <c r="F82" s="21" t="s">
        <v>70</v>
      </c>
      <c r="G82" s="31" t="s">
        <v>70</v>
      </c>
      <c r="H82" s="21">
        <v>1</v>
      </c>
      <c r="I82" s="21">
        <v>15</v>
      </c>
      <c r="J82" s="30">
        <f>SUM(H82:I82)</f>
        <v>16</v>
      </c>
      <c r="K82" s="21">
        <v>4</v>
      </c>
      <c r="L82" s="21" t="s">
        <v>70</v>
      </c>
      <c r="M82" s="30">
        <f>SUM(K82:L82)</f>
        <v>4</v>
      </c>
    </row>
    <row r="83" spans="1:13" ht="18" customHeight="1" x14ac:dyDescent="0.2">
      <c r="A83" s="37" t="s">
        <v>61</v>
      </c>
      <c r="B83" s="21">
        <v>4</v>
      </c>
      <c r="C83" s="21">
        <v>229</v>
      </c>
      <c r="D83" s="21">
        <f t="shared" ref="D83:D112" si="19">SUM(B83:C83)</f>
        <v>233</v>
      </c>
      <c r="E83" s="21" t="s">
        <v>70</v>
      </c>
      <c r="F83" s="21">
        <v>9</v>
      </c>
      <c r="G83" s="30">
        <f>SUM(E83:F83)</f>
        <v>9</v>
      </c>
      <c r="H83" s="21">
        <v>2</v>
      </c>
      <c r="I83" s="21">
        <v>137</v>
      </c>
      <c r="J83" s="30">
        <f t="shared" ref="J83:J112" si="20">SUM(H83:I83)</f>
        <v>139</v>
      </c>
      <c r="K83" s="21">
        <v>1</v>
      </c>
      <c r="L83" s="21">
        <v>11</v>
      </c>
      <c r="M83" s="30">
        <f t="shared" ref="M83:M112" si="21">SUM(K83:L83)</f>
        <v>12</v>
      </c>
    </row>
    <row r="84" spans="1:13" ht="18" customHeight="1" x14ac:dyDescent="0.2">
      <c r="A84" s="43" t="s">
        <v>22</v>
      </c>
      <c r="B84" s="21">
        <v>2</v>
      </c>
      <c r="C84" s="21">
        <v>170</v>
      </c>
      <c r="D84" s="21">
        <f t="shared" si="19"/>
        <v>172</v>
      </c>
      <c r="E84" s="21" t="s">
        <v>70</v>
      </c>
      <c r="F84" s="21">
        <v>70</v>
      </c>
      <c r="G84" s="30">
        <f t="shared" ref="G84:G112" si="22">SUM(E84:F84)</f>
        <v>70</v>
      </c>
      <c r="H84" s="21" t="s">
        <v>70</v>
      </c>
      <c r="I84" s="21">
        <v>20</v>
      </c>
      <c r="J84" s="30">
        <f t="shared" si="20"/>
        <v>20</v>
      </c>
      <c r="K84" s="21">
        <v>46</v>
      </c>
      <c r="L84" s="21">
        <v>18</v>
      </c>
      <c r="M84" s="30">
        <f t="shared" si="21"/>
        <v>64</v>
      </c>
    </row>
    <row r="85" spans="1:13" ht="18" customHeight="1" x14ac:dyDescent="0.2">
      <c r="A85" s="44" t="s">
        <v>18</v>
      </c>
      <c r="B85" s="21">
        <v>3</v>
      </c>
      <c r="C85" s="21">
        <v>16</v>
      </c>
      <c r="D85" s="21">
        <f t="shared" si="19"/>
        <v>19</v>
      </c>
      <c r="E85" s="21" t="s">
        <v>70</v>
      </c>
      <c r="F85" s="26" t="s">
        <v>70</v>
      </c>
      <c r="G85" s="30">
        <f t="shared" si="22"/>
        <v>0</v>
      </c>
      <c r="H85" s="21">
        <v>1</v>
      </c>
      <c r="I85" s="21">
        <v>10</v>
      </c>
      <c r="J85" s="30">
        <f t="shared" si="20"/>
        <v>11</v>
      </c>
      <c r="K85" s="21" t="s">
        <v>70</v>
      </c>
      <c r="L85" s="21" t="s">
        <v>70</v>
      </c>
      <c r="M85" s="30">
        <f t="shared" si="21"/>
        <v>0</v>
      </c>
    </row>
    <row r="86" spans="1:13" ht="18" customHeight="1" x14ac:dyDescent="0.2">
      <c r="A86" s="44" t="s">
        <v>27</v>
      </c>
      <c r="B86" s="21">
        <v>5</v>
      </c>
      <c r="C86" s="21">
        <v>535</v>
      </c>
      <c r="D86" s="21">
        <f t="shared" si="19"/>
        <v>540</v>
      </c>
      <c r="E86" s="21">
        <v>1</v>
      </c>
      <c r="F86" s="21">
        <v>2</v>
      </c>
      <c r="G86" s="30">
        <f t="shared" si="22"/>
        <v>3</v>
      </c>
      <c r="H86" s="21">
        <v>3</v>
      </c>
      <c r="I86" s="21">
        <v>690</v>
      </c>
      <c r="J86" s="30">
        <f t="shared" si="20"/>
        <v>693</v>
      </c>
      <c r="K86" s="21">
        <v>10</v>
      </c>
      <c r="L86" s="21">
        <v>80</v>
      </c>
      <c r="M86" s="30">
        <f t="shared" si="21"/>
        <v>90</v>
      </c>
    </row>
    <row r="87" spans="1:13" ht="18" customHeight="1" x14ac:dyDescent="0.2">
      <c r="A87" s="44" t="s">
        <v>9</v>
      </c>
      <c r="B87" s="21">
        <v>4</v>
      </c>
      <c r="C87" s="21">
        <v>836</v>
      </c>
      <c r="D87" s="21">
        <f t="shared" si="19"/>
        <v>840</v>
      </c>
      <c r="E87" s="21" t="s">
        <v>70</v>
      </c>
      <c r="F87" s="21">
        <v>17</v>
      </c>
      <c r="G87" s="30">
        <f t="shared" si="22"/>
        <v>17</v>
      </c>
      <c r="H87" s="21" t="s">
        <v>70</v>
      </c>
      <c r="I87" s="21">
        <v>59</v>
      </c>
      <c r="J87" s="30">
        <f t="shared" si="20"/>
        <v>59</v>
      </c>
      <c r="K87" s="21" t="s">
        <v>70</v>
      </c>
      <c r="L87" s="21">
        <v>22</v>
      </c>
      <c r="M87" s="30">
        <f t="shared" si="21"/>
        <v>22</v>
      </c>
    </row>
    <row r="88" spans="1:13" ht="18" customHeight="1" x14ac:dyDescent="0.2">
      <c r="A88" s="44" t="s">
        <v>24</v>
      </c>
      <c r="B88" s="21">
        <v>4</v>
      </c>
      <c r="C88" s="21">
        <v>170</v>
      </c>
      <c r="D88" s="21">
        <f t="shared" si="19"/>
        <v>174</v>
      </c>
      <c r="E88" s="21" t="s">
        <v>70</v>
      </c>
      <c r="F88" s="21">
        <v>16</v>
      </c>
      <c r="G88" s="30">
        <f t="shared" si="22"/>
        <v>16</v>
      </c>
      <c r="H88" s="21" t="s">
        <v>70</v>
      </c>
      <c r="I88" s="21">
        <v>43</v>
      </c>
      <c r="J88" s="30">
        <f t="shared" si="20"/>
        <v>43</v>
      </c>
      <c r="K88" s="21">
        <v>1</v>
      </c>
      <c r="L88" s="21">
        <v>12</v>
      </c>
      <c r="M88" s="30">
        <f t="shared" si="21"/>
        <v>13</v>
      </c>
    </row>
    <row r="89" spans="1:13" ht="18" customHeight="1" x14ac:dyDescent="0.2">
      <c r="A89" s="44" t="s">
        <v>20</v>
      </c>
      <c r="B89" s="21">
        <v>3</v>
      </c>
      <c r="C89" s="21">
        <v>514</v>
      </c>
      <c r="D89" s="21">
        <f t="shared" si="19"/>
        <v>517</v>
      </c>
      <c r="E89" s="21" t="s">
        <v>70</v>
      </c>
      <c r="F89" s="21">
        <v>45</v>
      </c>
      <c r="G89" s="30">
        <f t="shared" si="22"/>
        <v>45</v>
      </c>
      <c r="H89" s="21" t="s">
        <v>70</v>
      </c>
      <c r="I89" s="21">
        <v>4</v>
      </c>
      <c r="J89" s="30">
        <f t="shared" si="20"/>
        <v>4</v>
      </c>
      <c r="K89" s="21">
        <v>13</v>
      </c>
      <c r="L89" s="21">
        <v>47</v>
      </c>
      <c r="M89" s="30">
        <f t="shared" si="21"/>
        <v>60</v>
      </c>
    </row>
    <row r="90" spans="1:13" ht="18" customHeight="1" x14ac:dyDescent="0.2">
      <c r="A90" s="6" t="s">
        <v>45</v>
      </c>
      <c r="B90" s="21">
        <v>2</v>
      </c>
      <c r="C90" s="21">
        <v>988</v>
      </c>
      <c r="D90" s="21">
        <f t="shared" si="19"/>
        <v>990</v>
      </c>
      <c r="E90" s="21" t="s">
        <v>70</v>
      </c>
      <c r="F90" s="21">
        <v>205</v>
      </c>
      <c r="G90" s="30">
        <f t="shared" si="22"/>
        <v>205</v>
      </c>
      <c r="H90" s="21">
        <v>1</v>
      </c>
      <c r="I90" s="21">
        <v>489</v>
      </c>
      <c r="J90" s="30">
        <f t="shared" si="20"/>
        <v>490</v>
      </c>
      <c r="K90" s="21">
        <v>65</v>
      </c>
      <c r="L90" s="21">
        <v>5</v>
      </c>
      <c r="M90" s="30">
        <f t="shared" si="21"/>
        <v>70</v>
      </c>
    </row>
    <row r="91" spans="1:13" ht="18" customHeight="1" x14ac:dyDescent="0.2">
      <c r="A91" s="6" t="s">
        <v>46</v>
      </c>
      <c r="B91" s="21">
        <v>3</v>
      </c>
      <c r="C91" s="21">
        <v>187</v>
      </c>
      <c r="D91" s="21">
        <f t="shared" si="19"/>
        <v>190</v>
      </c>
      <c r="E91" s="21">
        <v>1</v>
      </c>
      <c r="F91" s="21">
        <v>76</v>
      </c>
      <c r="G91" s="30">
        <f t="shared" si="22"/>
        <v>77</v>
      </c>
      <c r="H91" s="21">
        <v>2</v>
      </c>
      <c r="I91" s="21">
        <v>109</v>
      </c>
      <c r="J91" s="30">
        <f t="shared" si="20"/>
        <v>111</v>
      </c>
      <c r="K91" s="21" t="s">
        <v>70</v>
      </c>
      <c r="L91" s="21" t="s">
        <v>70</v>
      </c>
      <c r="M91" s="30">
        <f t="shared" si="21"/>
        <v>0</v>
      </c>
    </row>
    <row r="92" spans="1:13" ht="18" customHeight="1" x14ac:dyDescent="0.2">
      <c r="A92" s="44" t="s">
        <v>13</v>
      </c>
      <c r="B92" s="21">
        <v>2</v>
      </c>
      <c r="C92" s="21">
        <v>250</v>
      </c>
      <c r="D92" s="21">
        <f t="shared" si="19"/>
        <v>252</v>
      </c>
      <c r="E92" s="21" t="s">
        <v>70</v>
      </c>
      <c r="F92" s="21">
        <v>2</v>
      </c>
      <c r="G92" s="30">
        <f t="shared" si="22"/>
        <v>2</v>
      </c>
      <c r="H92" s="21">
        <v>1</v>
      </c>
      <c r="I92" s="21">
        <v>120</v>
      </c>
      <c r="J92" s="30">
        <f t="shared" si="20"/>
        <v>121</v>
      </c>
      <c r="K92" s="21" t="s">
        <v>70</v>
      </c>
      <c r="L92" s="21" t="s">
        <v>70</v>
      </c>
      <c r="M92" s="30">
        <f t="shared" si="21"/>
        <v>0</v>
      </c>
    </row>
    <row r="93" spans="1:13" ht="18" customHeight="1" x14ac:dyDescent="0.2">
      <c r="A93" s="44" t="s">
        <v>16</v>
      </c>
      <c r="B93" s="21">
        <v>3</v>
      </c>
      <c r="C93" s="21">
        <v>520</v>
      </c>
      <c r="D93" s="21">
        <f t="shared" si="19"/>
        <v>523</v>
      </c>
      <c r="E93" s="21" t="s">
        <v>70</v>
      </c>
      <c r="F93" s="21" t="s">
        <v>70</v>
      </c>
      <c r="G93" s="30">
        <f t="shared" si="22"/>
        <v>0</v>
      </c>
      <c r="H93" s="21">
        <v>1</v>
      </c>
      <c r="I93" s="21">
        <v>148</v>
      </c>
      <c r="J93" s="30">
        <f t="shared" si="20"/>
        <v>149</v>
      </c>
      <c r="K93" s="21">
        <v>1</v>
      </c>
      <c r="L93" s="21">
        <v>49</v>
      </c>
      <c r="M93" s="30">
        <f t="shared" si="21"/>
        <v>50</v>
      </c>
    </row>
    <row r="94" spans="1:13" ht="18" customHeight="1" x14ac:dyDescent="0.2">
      <c r="A94" s="44" t="s">
        <v>14</v>
      </c>
      <c r="B94" s="21" t="s">
        <v>70</v>
      </c>
      <c r="C94" s="21">
        <v>93</v>
      </c>
      <c r="D94" s="21">
        <f t="shared" si="19"/>
        <v>93</v>
      </c>
      <c r="E94" s="21" t="s">
        <v>70</v>
      </c>
      <c r="F94" s="21" t="s">
        <v>70</v>
      </c>
      <c r="G94" s="30">
        <f t="shared" si="22"/>
        <v>0</v>
      </c>
      <c r="H94" s="21" t="s">
        <v>70</v>
      </c>
      <c r="I94" s="21" t="s">
        <v>70</v>
      </c>
      <c r="J94" s="30">
        <f t="shared" si="20"/>
        <v>0</v>
      </c>
      <c r="K94" s="21" t="s">
        <v>70</v>
      </c>
      <c r="L94" s="21" t="s">
        <v>70</v>
      </c>
      <c r="M94" s="30">
        <f t="shared" si="21"/>
        <v>0</v>
      </c>
    </row>
    <row r="95" spans="1:13" ht="18" customHeight="1" x14ac:dyDescent="0.2">
      <c r="A95" s="37" t="s">
        <v>59</v>
      </c>
      <c r="B95" s="21" t="s">
        <v>70</v>
      </c>
      <c r="C95" s="21">
        <v>35</v>
      </c>
      <c r="D95" s="21">
        <f t="shared" si="19"/>
        <v>35</v>
      </c>
      <c r="E95" s="21" t="s">
        <v>70</v>
      </c>
      <c r="F95" s="21" t="s">
        <v>70</v>
      </c>
      <c r="G95" s="30">
        <f t="shared" si="22"/>
        <v>0</v>
      </c>
      <c r="H95" s="21" t="s">
        <v>70</v>
      </c>
      <c r="I95" s="21">
        <v>7</v>
      </c>
      <c r="J95" s="30">
        <f t="shared" si="20"/>
        <v>7</v>
      </c>
      <c r="K95" s="21">
        <v>3</v>
      </c>
      <c r="L95" s="21" t="s">
        <v>70</v>
      </c>
      <c r="M95" s="30">
        <f t="shared" si="21"/>
        <v>3</v>
      </c>
    </row>
    <row r="96" spans="1:13" ht="18" customHeight="1" x14ac:dyDescent="0.2">
      <c r="A96" s="44" t="s">
        <v>12</v>
      </c>
      <c r="B96" s="21">
        <v>8</v>
      </c>
      <c r="C96" s="21">
        <v>310</v>
      </c>
      <c r="D96" s="21">
        <f t="shared" si="19"/>
        <v>318</v>
      </c>
      <c r="E96" s="21" t="s">
        <v>70</v>
      </c>
      <c r="F96" s="21">
        <v>2</v>
      </c>
      <c r="G96" s="30">
        <f t="shared" si="22"/>
        <v>2</v>
      </c>
      <c r="H96" s="21" t="s">
        <v>70</v>
      </c>
      <c r="I96" s="21">
        <v>32</v>
      </c>
      <c r="J96" s="30">
        <f t="shared" si="20"/>
        <v>32</v>
      </c>
      <c r="K96" s="21">
        <v>10</v>
      </c>
      <c r="L96" s="21">
        <v>47</v>
      </c>
      <c r="M96" s="30">
        <f t="shared" si="21"/>
        <v>57</v>
      </c>
    </row>
    <row r="97" spans="1:13" ht="18" customHeight="1" x14ac:dyDescent="0.2">
      <c r="A97" s="44" t="s">
        <v>19</v>
      </c>
      <c r="B97" s="21" t="s">
        <v>70</v>
      </c>
      <c r="C97" s="21">
        <v>10</v>
      </c>
      <c r="D97" s="21">
        <f t="shared" si="19"/>
        <v>10</v>
      </c>
      <c r="E97" s="21" t="s">
        <v>70</v>
      </c>
      <c r="F97" s="21" t="s">
        <v>70</v>
      </c>
      <c r="G97" s="30">
        <f t="shared" si="22"/>
        <v>0</v>
      </c>
      <c r="H97" s="21">
        <v>1</v>
      </c>
      <c r="I97" s="21">
        <v>9</v>
      </c>
      <c r="J97" s="30">
        <f t="shared" si="20"/>
        <v>10</v>
      </c>
      <c r="K97" s="21" t="s">
        <v>70</v>
      </c>
      <c r="L97" s="21" t="s">
        <v>70</v>
      </c>
      <c r="M97" s="30">
        <f t="shared" si="21"/>
        <v>0</v>
      </c>
    </row>
    <row r="98" spans="1:13" ht="18" customHeight="1" x14ac:dyDescent="0.2">
      <c r="A98" s="37" t="s">
        <v>54</v>
      </c>
      <c r="B98" s="21">
        <v>2</v>
      </c>
      <c r="C98" s="21">
        <v>148</v>
      </c>
      <c r="D98" s="21">
        <f t="shared" si="19"/>
        <v>150</v>
      </c>
      <c r="E98" s="21" t="s">
        <v>70</v>
      </c>
      <c r="F98" s="21">
        <v>57</v>
      </c>
      <c r="G98" s="30">
        <f t="shared" si="22"/>
        <v>57</v>
      </c>
      <c r="H98" s="21">
        <v>1</v>
      </c>
      <c r="I98" s="21">
        <v>25</v>
      </c>
      <c r="J98" s="30">
        <f t="shared" si="20"/>
        <v>26</v>
      </c>
      <c r="K98" s="21" t="s">
        <v>70</v>
      </c>
      <c r="L98" s="21">
        <v>6</v>
      </c>
      <c r="M98" s="30">
        <f t="shared" si="21"/>
        <v>6</v>
      </c>
    </row>
    <row r="99" spans="1:13" ht="18" customHeight="1" x14ac:dyDescent="0.2">
      <c r="A99" s="44" t="s">
        <v>23</v>
      </c>
      <c r="B99" s="21">
        <v>3</v>
      </c>
      <c r="C99" s="21">
        <v>207</v>
      </c>
      <c r="D99" s="21">
        <f t="shared" si="19"/>
        <v>210</v>
      </c>
      <c r="E99" s="21" t="s">
        <v>70</v>
      </c>
      <c r="F99" s="21" t="s">
        <v>70</v>
      </c>
      <c r="G99" s="30">
        <f t="shared" si="22"/>
        <v>0</v>
      </c>
      <c r="H99" s="21" t="s">
        <v>70</v>
      </c>
      <c r="I99" s="21">
        <v>12</v>
      </c>
      <c r="J99" s="30">
        <f t="shared" si="20"/>
        <v>12</v>
      </c>
      <c r="K99" s="21" t="s">
        <v>70</v>
      </c>
      <c r="L99" s="21" t="s">
        <v>70</v>
      </c>
      <c r="M99" s="30">
        <f t="shared" si="21"/>
        <v>0</v>
      </c>
    </row>
    <row r="100" spans="1:13" ht="18" customHeight="1" x14ac:dyDescent="0.2">
      <c r="A100" s="44" t="s">
        <v>28</v>
      </c>
      <c r="B100" s="21">
        <v>3</v>
      </c>
      <c r="C100" s="21">
        <v>280</v>
      </c>
      <c r="D100" s="21">
        <f t="shared" si="19"/>
        <v>283</v>
      </c>
      <c r="E100" s="21" t="s">
        <v>70</v>
      </c>
      <c r="F100" s="21">
        <v>34</v>
      </c>
      <c r="G100" s="30">
        <f t="shared" si="22"/>
        <v>34</v>
      </c>
      <c r="H100" s="21">
        <v>2</v>
      </c>
      <c r="I100" s="21">
        <v>170</v>
      </c>
      <c r="J100" s="30">
        <f t="shared" si="20"/>
        <v>172</v>
      </c>
      <c r="K100" s="21" t="s">
        <v>70</v>
      </c>
      <c r="L100" s="21">
        <v>80</v>
      </c>
      <c r="M100" s="30">
        <f t="shared" si="21"/>
        <v>80</v>
      </c>
    </row>
    <row r="101" spans="1:13" ht="18" customHeight="1" x14ac:dyDescent="0.2">
      <c r="A101" s="44" t="s">
        <v>17</v>
      </c>
      <c r="B101" s="21">
        <v>7</v>
      </c>
      <c r="C101" s="21">
        <v>250</v>
      </c>
      <c r="D101" s="21">
        <f t="shared" si="19"/>
        <v>257</v>
      </c>
      <c r="E101" s="21" t="s">
        <v>70</v>
      </c>
      <c r="F101" s="21">
        <v>19</v>
      </c>
      <c r="G101" s="30">
        <f t="shared" si="22"/>
        <v>19</v>
      </c>
      <c r="H101" s="21">
        <v>3</v>
      </c>
      <c r="I101" s="21">
        <v>98</v>
      </c>
      <c r="J101" s="30">
        <f t="shared" si="20"/>
        <v>101</v>
      </c>
      <c r="K101" s="21" t="s">
        <v>70</v>
      </c>
      <c r="L101" s="21">
        <v>4</v>
      </c>
      <c r="M101" s="30">
        <f t="shared" si="21"/>
        <v>4</v>
      </c>
    </row>
    <row r="102" spans="1:13" ht="18" customHeight="1" x14ac:dyDescent="0.2">
      <c r="A102" s="44" t="s">
        <v>10</v>
      </c>
      <c r="B102" s="21">
        <v>6</v>
      </c>
      <c r="C102" s="21">
        <v>695</v>
      </c>
      <c r="D102" s="21">
        <f t="shared" si="19"/>
        <v>701</v>
      </c>
      <c r="E102" s="21">
        <v>2</v>
      </c>
      <c r="F102" s="21">
        <v>35</v>
      </c>
      <c r="G102" s="30">
        <f t="shared" si="22"/>
        <v>37</v>
      </c>
      <c r="H102" s="21">
        <v>4</v>
      </c>
      <c r="I102" s="21">
        <v>87</v>
      </c>
      <c r="J102" s="30">
        <f t="shared" si="20"/>
        <v>91</v>
      </c>
      <c r="K102" s="21">
        <v>77</v>
      </c>
      <c r="L102" s="21">
        <v>30</v>
      </c>
      <c r="M102" s="30">
        <f t="shared" si="21"/>
        <v>107</v>
      </c>
    </row>
    <row r="103" spans="1:13" ht="18" customHeight="1" x14ac:dyDescent="0.2">
      <c r="A103" s="37" t="s">
        <v>55</v>
      </c>
      <c r="B103" s="21">
        <v>3</v>
      </c>
      <c r="C103" s="21">
        <v>24</v>
      </c>
      <c r="D103" s="21">
        <f t="shared" si="19"/>
        <v>27</v>
      </c>
      <c r="E103" s="21" t="s">
        <v>70</v>
      </c>
      <c r="F103" s="21" t="s">
        <v>70</v>
      </c>
      <c r="G103" s="30">
        <f t="shared" si="22"/>
        <v>0</v>
      </c>
      <c r="H103" s="21">
        <v>1</v>
      </c>
      <c r="I103" s="21">
        <v>26</v>
      </c>
      <c r="J103" s="30">
        <f t="shared" si="20"/>
        <v>27</v>
      </c>
      <c r="K103" s="21" t="s">
        <v>70</v>
      </c>
      <c r="L103" s="21" t="s">
        <v>70</v>
      </c>
      <c r="M103" s="30">
        <f t="shared" si="21"/>
        <v>0</v>
      </c>
    </row>
    <row r="104" spans="1:13" ht="18" customHeight="1" x14ac:dyDescent="0.2">
      <c r="A104" s="29" t="s">
        <v>66</v>
      </c>
      <c r="B104" s="21" t="s">
        <v>70</v>
      </c>
      <c r="C104" s="21">
        <v>127</v>
      </c>
      <c r="D104" s="21">
        <f t="shared" si="19"/>
        <v>127</v>
      </c>
      <c r="E104" s="21" t="s">
        <v>70</v>
      </c>
      <c r="F104" s="21">
        <v>47</v>
      </c>
      <c r="G104" s="30">
        <f t="shared" si="22"/>
        <v>47</v>
      </c>
      <c r="H104" s="21" t="s">
        <v>70</v>
      </c>
      <c r="I104" s="21">
        <v>21</v>
      </c>
      <c r="J104" s="30">
        <f t="shared" si="20"/>
        <v>21</v>
      </c>
      <c r="K104" s="21" t="s">
        <v>70</v>
      </c>
      <c r="L104" s="21" t="s">
        <v>70</v>
      </c>
      <c r="M104" s="30">
        <f t="shared" si="21"/>
        <v>0</v>
      </c>
    </row>
    <row r="105" spans="1:13" ht="18" customHeight="1" x14ac:dyDescent="0.2">
      <c r="A105" s="44" t="s">
        <v>8</v>
      </c>
      <c r="B105" s="21" t="s">
        <v>70</v>
      </c>
      <c r="C105" s="21">
        <v>448</v>
      </c>
      <c r="D105" s="21">
        <f t="shared" si="19"/>
        <v>448</v>
      </c>
      <c r="E105" s="21" t="s">
        <v>70</v>
      </c>
      <c r="F105" s="21">
        <v>8</v>
      </c>
      <c r="G105" s="30">
        <f t="shared" si="22"/>
        <v>8</v>
      </c>
      <c r="H105" s="21" t="s">
        <v>70</v>
      </c>
      <c r="I105" s="21" t="s">
        <v>70</v>
      </c>
      <c r="J105" s="30">
        <f t="shared" si="20"/>
        <v>0</v>
      </c>
      <c r="K105" s="21" t="s">
        <v>70</v>
      </c>
      <c r="L105" s="21" t="s">
        <v>70</v>
      </c>
      <c r="M105" s="30">
        <f t="shared" si="21"/>
        <v>0</v>
      </c>
    </row>
    <row r="106" spans="1:13" ht="18" customHeight="1" x14ac:dyDescent="0.2">
      <c r="A106" s="37" t="s">
        <v>56</v>
      </c>
      <c r="B106" s="21" t="s">
        <v>70</v>
      </c>
      <c r="C106" s="21">
        <v>66</v>
      </c>
      <c r="D106" s="21">
        <f t="shared" si="19"/>
        <v>66</v>
      </c>
      <c r="E106" s="21" t="s">
        <v>70</v>
      </c>
      <c r="F106" s="21" t="s">
        <v>70</v>
      </c>
      <c r="G106" s="30">
        <f t="shared" si="22"/>
        <v>0</v>
      </c>
      <c r="H106" s="21" t="s">
        <v>70</v>
      </c>
      <c r="I106" s="21">
        <v>20</v>
      </c>
      <c r="J106" s="30">
        <f t="shared" si="20"/>
        <v>20</v>
      </c>
      <c r="K106" s="21" t="s">
        <v>70</v>
      </c>
      <c r="L106" s="21">
        <v>3</v>
      </c>
      <c r="M106" s="30">
        <f t="shared" si="21"/>
        <v>3</v>
      </c>
    </row>
    <row r="107" spans="1:13" ht="18" customHeight="1" x14ac:dyDescent="0.2">
      <c r="A107" s="44" t="s">
        <v>7</v>
      </c>
      <c r="B107" s="21">
        <v>8</v>
      </c>
      <c r="C107" s="21">
        <v>377</v>
      </c>
      <c r="D107" s="21">
        <f t="shared" si="19"/>
        <v>385</v>
      </c>
      <c r="E107" s="21" t="s">
        <v>70</v>
      </c>
      <c r="F107" s="21">
        <v>8</v>
      </c>
      <c r="G107" s="30">
        <f t="shared" si="22"/>
        <v>8</v>
      </c>
      <c r="H107" s="21" t="s">
        <v>70</v>
      </c>
      <c r="I107" s="21">
        <v>26</v>
      </c>
      <c r="J107" s="30">
        <f t="shared" si="20"/>
        <v>26</v>
      </c>
      <c r="K107" s="21" t="s">
        <v>70</v>
      </c>
      <c r="L107" s="21" t="s">
        <v>70</v>
      </c>
      <c r="M107" s="30">
        <f t="shared" si="21"/>
        <v>0</v>
      </c>
    </row>
    <row r="108" spans="1:13" ht="18" customHeight="1" x14ac:dyDescent="0.2">
      <c r="A108" s="29" t="s">
        <v>67</v>
      </c>
      <c r="B108" s="21">
        <v>1</v>
      </c>
      <c r="C108" s="21">
        <v>180</v>
      </c>
      <c r="D108" s="21">
        <f t="shared" si="19"/>
        <v>181</v>
      </c>
      <c r="E108" s="21" t="s">
        <v>70</v>
      </c>
      <c r="F108" s="21" t="s">
        <v>70</v>
      </c>
      <c r="G108" s="30">
        <f t="shared" si="22"/>
        <v>0</v>
      </c>
      <c r="H108" s="21">
        <v>1</v>
      </c>
      <c r="I108" s="21">
        <v>6</v>
      </c>
      <c r="J108" s="30">
        <f t="shared" si="20"/>
        <v>7</v>
      </c>
      <c r="K108" s="21">
        <v>2</v>
      </c>
      <c r="L108" s="21">
        <v>13</v>
      </c>
      <c r="M108" s="30">
        <f t="shared" si="21"/>
        <v>15</v>
      </c>
    </row>
    <row r="109" spans="1:13" s="34" customFormat="1" ht="18" customHeight="1" x14ac:dyDescent="0.2">
      <c r="A109" s="44" t="s">
        <v>26</v>
      </c>
      <c r="B109" s="21">
        <v>2</v>
      </c>
      <c r="C109" s="21">
        <v>38</v>
      </c>
      <c r="D109" s="21">
        <f t="shared" si="19"/>
        <v>40</v>
      </c>
      <c r="E109" s="21" t="s">
        <v>70</v>
      </c>
      <c r="F109" s="21">
        <v>4</v>
      </c>
      <c r="G109" s="30">
        <f t="shared" si="22"/>
        <v>4</v>
      </c>
      <c r="H109" s="21">
        <v>1</v>
      </c>
      <c r="I109" s="21">
        <v>51</v>
      </c>
      <c r="J109" s="30">
        <f t="shared" si="20"/>
        <v>52</v>
      </c>
      <c r="K109" s="21" t="s">
        <v>70</v>
      </c>
      <c r="L109" s="21" t="s">
        <v>70</v>
      </c>
      <c r="M109" s="30">
        <f t="shared" si="21"/>
        <v>0</v>
      </c>
    </row>
    <row r="110" spans="1:13" s="35" customFormat="1" ht="18" customHeight="1" x14ac:dyDescent="0.2">
      <c r="A110" s="44" t="s">
        <v>11</v>
      </c>
      <c r="B110" s="21">
        <v>6</v>
      </c>
      <c r="C110" s="21">
        <v>865</v>
      </c>
      <c r="D110" s="21">
        <f t="shared" si="19"/>
        <v>871</v>
      </c>
      <c r="E110" s="21">
        <v>1</v>
      </c>
      <c r="F110" s="21">
        <v>20</v>
      </c>
      <c r="G110" s="30">
        <f t="shared" si="22"/>
        <v>21</v>
      </c>
      <c r="H110" s="21">
        <v>2</v>
      </c>
      <c r="I110" s="21">
        <v>170</v>
      </c>
      <c r="J110" s="30">
        <f t="shared" si="20"/>
        <v>172</v>
      </c>
      <c r="K110" s="21">
        <v>36</v>
      </c>
      <c r="L110" s="21">
        <v>20</v>
      </c>
      <c r="M110" s="30">
        <f t="shared" si="21"/>
        <v>56</v>
      </c>
    </row>
    <row r="111" spans="1:13" s="35" customFormat="1" ht="18" customHeight="1" x14ac:dyDescent="0.2">
      <c r="A111" s="44" t="s">
        <v>25</v>
      </c>
      <c r="B111" s="21">
        <v>6</v>
      </c>
      <c r="C111" s="21">
        <v>319</v>
      </c>
      <c r="D111" s="21">
        <f t="shared" si="19"/>
        <v>325</v>
      </c>
      <c r="E111" s="21">
        <v>1</v>
      </c>
      <c r="F111" s="21">
        <v>239</v>
      </c>
      <c r="G111" s="30">
        <f t="shared" si="22"/>
        <v>240</v>
      </c>
      <c r="H111" s="21">
        <v>3</v>
      </c>
      <c r="I111" s="21">
        <v>567</v>
      </c>
      <c r="J111" s="30">
        <f t="shared" si="20"/>
        <v>570</v>
      </c>
      <c r="K111" s="21">
        <v>2</v>
      </c>
      <c r="L111" s="21">
        <v>4</v>
      </c>
      <c r="M111" s="30">
        <f t="shared" si="21"/>
        <v>6</v>
      </c>
    </row>
    <row r="112" spans="1:13" ht="18" customHeight="1" x14ac:dyDescent="0.2">
      <c r="A112" s="44" t="s">
        <v>21</v>
      </c>
      <c r="B112" s="21">
        <v>4</v>
      </c>
      <c r="C112" s="21">
        <v>163</v>
      </c>
      <c r="D112" s="21">
        <f t="shared" si="19"/>
        <v>167</v>
      </c>
      <c r="E112" s="21" t="s">
        <v>70</v>
      </c>
      <c r="F112" s="21">
        <v>5</v>
      </c>
      <c r="G112" s="30">
        <f t="shared" si="22"/>
        <v>5</v>
      </c>
      <c r="H112" s="21" t="s">
        <v>70</v>
      </c>
      <c r="I112" s="21" t="s">
        <v>70</v>
      </c>
      <c r="J112" s="30">
        <f t="shared" si="20"/>
        <v>0</v>
      </c>
      <c r="K112" s="21" t="s">
        <v>70</v>
      </c>
      <c r="L112" s="21" t="s">
        <v>70</v>
      </c>
      <c r="M112" s="30">
        <f t="shared" si="21"/>
        <v>0</v>
      </c>
    </row>
    <row r="113" spans="1:13" ht="18" customHeight="1" x14ac:dyDescent="0.2">
      <c r="A113" s="44" t="s">
        <v>31</v>
      </c>
      <c r="B113" s="21" t="s">
        <v>70</v>
      </c>
      <c r="C113" s="21" t="s">
        <v>70</v>
      </c>
      <c r="D113" s="21" t="s">
        <v>70</v>
      </c>
      <c r="E113" s="21" t="s">
        <v>70</v>
      </c>
      <c r="F113" s="21" t="s">
        <v>70</v>
      </c>
      <c r="G113" s="30" t="s">
        <v>70</v>
      </c>
      <c r="H113" s="21" t="s">
        <v>70</v>
      </c>
      <c r="I113" s="21" t="s">
        <v>70</v>
      </c>
      <c r="J113" s="30" t="s">
        <v>70</v>
      </c>
      <c r="K113" s="21" t="s">
        <v>70</v>
      </c>
      <c r="L113" s="21" t="s">
        <v>70</v>
      </c>
      <c r="M113" s="30" t="s">
        <v>70</v>
      </c>
    </row>
    <row r="114" spans="1:13" x14ac:dyDescent="0.2">
      <c r="A114" s="45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46" t="s">
        <v>68</v>
      </c>
    </row>
  </sheetData>
  <sortState ref="A82:O113">
    <sortCondition ref="A82:A113"/>
  </sortState>
  <mergeCells count="21">
    <mergeCell ref="L40:M40"/>
    <mergeCell ref="L2:M2"/>
    <mergeCell ref="A41:A42"/>
    <mergeCell ref="B41:D41"/>
    <mergeCell ref="E41:G41"/>
    <mergeCell ref="H41:J41"/>
    <mergeCell ref="K41:M41"/>
    <mergeCell ref="A39:M39"/>
    <mergeCell ref="A77:M77"/>
    <mergeCell ref="L78:M78"/>
    <mergeCell ref="A79:A80"/>
    <mergeCell ref="B79:D79"/>
    <mergeCell ref="E79:G79"/>
    <mergeCell ref="H79:J79"/>
    <mergeCell ref="K79:M79"/>
    <mergeCell ref="A1:M1"/>
    <mergeCell ref="A3:A4"/>
    <mergeCell ref="B3:D3"/>
    <mergeCell ref="E3:G3"/>
    <mergeCell ref="H3:J3"/>
    <mergeCell ref="K3:M3"/>
  </mergeCells>
  <pageMargins left="0.70866141732283505" right="0.70866141732283505" top="0.74803149606299202" bottom="0.74803149606299202" header="0.31496062992126" footer="0.31496062992126"/>
  <pageSetup paperSize="9" firstPageNumber="56" orientation="portrait" r:id="rId1"/>
  <headerFooter>
    <oddHeader>&amp;C&amp;P</oddHeader>
  </headerFooter>
  <rowBreaks count="2" manualBreakCount="2">
    <brk id="38" max="12" man="1"/>
    <brk id="7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 48</vt:lpstr>
      <vt:lpstr>Table 49</vt:lpstr>
      <vt:lpstr>Table 50</vt:lpstr>
      <vt:lpstr>Table 51</vt:lpstr>
      <vt:lpstr>'Table 49'!Print_Area</vt:lpstr>
      <vt:lpstr>'Table 50'!Print_Area</vt:lpstr>
      <vt:lpstr>'Table 51'!Print_Area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Saqib</cp:lastModifiedBy>
  <cp:lastPrinted>2021-08-04T07:48:10Z</cp:lastPrinted>
  <dcterms:created xsi:type="dcterms:W3CDTF">2002-07-23T11:55:14Z</dcterms:created>
  <dcterms:modified xsi:type="dcterms:W3CDTF">2021-08-05T07:13:41Z</dcterms:modified>
</cp:coreProperties>
</file>