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qib\Desktop\DS 2021==final_04082021\Agriculture\"/>
    </mc:Choice>
  </mc:AlternateContent>
  <bookViews>
    <workbookView xWindow="-120" yWindow="-120" windowWidth="29040" windowHeight="15840" activeTab="2"/>
  </bookViews>
  <sheets>
    <sheet name="Table 38" sheetId="1" r:id="rId1"/>
    <sheet name="Table 39" sheetId="2" r:id="rId2"/>
    <sheet name="Table 40" sheetId="5" r:id="rId3"/>
    <sheet name="Table 36(2012-13)" sheetId="4" state="hidden" r:id="rId4"/>
  </sheets>
  <definedNames>
    <definedName name="_xlnm.Print_Area" localSheetId="3">'Table 36(2012-13)'!$A$1:$I$32</definedName>
    <definedName name="_xlnm.Print_Area" localSheetId="0">'Table 38'!$A$1:$I$9</definedName>
    <definedName name="_xlnm.Print_Area" localSheetId="1">'Table 39'!$A$1:$I$118</definedName>
    <definedName name="_xlnm.Print_Area" localSheetId="2">'Table 40'!$A$1:$I$115</definedName>
  </definedNames>
  <calcPr calcId="162913"/>
</workbook>
</file>

<file path=xl/calcChain.xml><?xml version="1.0" encoding="utf-8"?>
<calcChain xmlns="http://schemas.openxmlformats.org/spreadsheetml/2006/main">
  <c r="I45" i="5" l="1"/>
  <c r="I46" i="5"/>
  <c r="I48" i="5"/>
  <c r="I49" i="5"/>
  <c r="I51" i="5"/>
  <c r="I52" i="5"/>
  <c r="I53" i="5"/>
  <c r="I54" i="5"/>
  <c r="I56" i="5"/>
  <c r="I57" i="5"/>
  <c r="I60" i="5"/>
  <c r="I62" i="5"/>
  <c r="I64" i="5"/>
  <c r="I65" i="5"/>
  <c r="I66" i="5"/>
  <c r="I67" i="5"/>
  <c r="I68" i="5"/>
  <c r="I70" i="5"/>
  <c r="I72" i="5"/>
  <c r="I73" i="5"/>
  <c r="H44" i="5"/>
  <c r="H45" i="5"/>
  <c r="H46" i="5"/>
  <c r="H48" i="5"/>
  <c r="H49" i="5"/>
  <c r="H52" i="5"/>
  <c r="H53" i="5"/>
  <c r="H55" i="5"/>
  <c r="H57" i="5"/>
  <c r="H58" i="5"/>
  <c r="H61" i="5"/>
  <c r="H62" i="5"/>
  <c r="H64" i="5"/>
  <c r="H65" i="5"/>
  <c r="H66" i="5"/>
  <c r="H69" i="5"/>
  <c r="H70" i="5"/>
  <c r="H72" i="5"/>
  <c r="H73" i="5"/>
  <c r="G44" i="5"/>
  <c r="G45" i="5"/>
  <c r="G46" i="5"/>
  <c r="G48" i="5"/>
  <c r="G49" i="5"/>
  <c r="G52" i="5"/>
  <c r="G53" i="5"/>
  <c r="G54" i="5"/>
  <c r="G55" i="5"/>
  <c r="G56" i="5"/>
  <c r="G57" i="5"/>
  <c r="G60" i="5"/>
  <c r="G61" i="5"/>
  <c r="G64" i="5"/>
  <c r="G65" i="5"/>
  <c r="G66" i="5"/>
  <c r="G67" i="5"/>
  <c r="G69" i="5"/>
  <c r="G70" i="5"/>
  <c r="G72" i="5"/>
  <c r="G73" i="5"/>
  <c r="F44" i="5"/>
  <c r="F45" i="5"/>
  <c r="F48" i="5"/>
  <c r="F49" i="5"/>
  <c r="F52" i="5"/>
  <c r="F53" i="5"/>
  <c r="F54" i="5"/>
  <c r="F55" i="5"/>
  <c r="F57" i="5"/>
  <c r="F60" i="5"/>
  <c r="F61" i="5"/>
  <c r="F62" i="5"/>
  <c r="F63" i="5"/>
  <c r="F64" i="5"/>
  <c r="F65" i="5"/>
  <c r="F66" i="5"/>
  <c r="F67" i="5"/>
  <c r="F68" i="5"/>
  <c r="F70" i="5"/>
  <c r="F72" i="5"/>
  <c r="F73" i="5"/>
  <c r="F74" i="5"/>
  <c r="E45" i="5"/>
  <c r="E46" i="5"/>
  <c r="E48" i="5"/>
  <c r="E51" i="5"/>
  <c r="E52" i="5"/>
  <c r="E53" i="5"/>
  <c r="E55" i="5"/>
  <c r="E57" i="5"/>
  <c r="E61" i="5"/>
  <c r="E70" i="5"/>
  <c r="E44" i="5"/>
  <c r="D47" i="5"/>
  <c r="D48" i="5"/>
  <c r="D49" i="5"/>
  <c r="D50" i="5"/>
  <c r="D52" i="5"/>
  <c r="D53" i="5"/>
  <c r="D55" i="5"/>
  <c r="D57" i="5"/>
  <c r="D58" i="5"/>
  <c r="D59" i="5"/>
  <c r="D60" i="5"/>
  <c r="D61" i="5"/>
  <c r="D62" i="5"/>
  <c r="D63" i="5"/>
  <c r="D65" i="5"/>
  <c r="D66" i="5"/>
  <c r="D67" i="5"/>
  <c r="D68" i="5"/>
  <c r="D70" i="5"/>
  <c r="D71" i="5"/>
  <c r="D73" i="5"/>
  <c r="D74" i="5"/>
  <c r="D45" i="5"/>
  <c r="C45" i="5"/>
  <c r="C48" i="5"/>
  <c r="C49" i="5"/>
  <c r="C50" i="5"/>
  <c r="C52" i="5"/>
  <c r="C53" i="5"/>
  <c r="C54" i="5"/>
  <c r="C55" i="5"/>
  <c r="C56" i="5"/>
  <c r="C57" i="5"/>
  <c r="C60" i="5"/>
  <c r="C61" i="5"/>
  <c r="C62" i="5"/>
  <c r="C63" i="5"/>
  <c r="C64" i="5"/>
  <c r="C65" i="5"/>
  <c r="C66" i="5"/>
  <c r="C67" i="5"/>
  <c r="C68" i="5"/>
  <c r="C70" i="5"/>
  <c r="C72" i="5"/>
  <c r="C73" i="5"/>
  <c r="C44" i="5"/>
  <c r="I83" i="5" l="1"/>
  <c r="I86" i="5"/>
  <c r="I87" i="5"/>
  <c r="I90" i="5"/>
  <c r="I91" i="5"/>
  <c r="I92" i="5"/>
  <c r="I94" i="5"/>
  <c r="I95" i="5"/>
  <c r="I98" i="5"/>
  <c r="I100" i="5"/>
  <c r="I102" i="5"/>
  <c r="I103" i="5"/>
  <c r="I104" i="5"/>
  <c r="I105" i="5"/>
  <c r="I106" i="5"/>
  <c r="I108" i="5"/>
  <c r="I110" i="5"/>
  <c r="I111" i="5"/>
  <c r="H111" i="5"/>
  <c r="H110" i="5"/>
  <c r="H108" i="5"/>
  <c r="H103" i="5"/>
  <c r="H104" i="5"/>
  <c r="H102" i="5"/>
  <c r="H100" i="5"/>
  <c r="H99" i="5"/>
  <c r="H95" i="5"/>
  <c r="H93" i="5"/>
  <c r="H90" i="5"/>
  <c r="H86" i="5"/>
  <c r="H83" i="5"/>
  <c r="H82" i="5"/>
  <c r="G111" i="5"/>
  <c r="G110" i="5"/>
  <c r="G108" i="5"/>
  <c r="G103" i="5"/>
  <c r="G104" i="5"/>
  <c r="G105" i="5"/>
  <c r="G102" i="5"/>
  <c r="G99" i="5"/>
  <c r="G98" i="5"/>
  <c r="G93" i="5"/>
  <c r="G94" i="5"/>
  <c r="G95" i="5"/>
  <c r="G92" i="5"/>
  <c r="G90" i="5"/>
  <c r="G87" i="5"/>
  <c r="G86" i="5"/>
  <c r="G83" i="5"/>
  <c r="G82" i="5"/>
  <c r="F111" i="5"/>
  <c r="F112" i="5"/>
  <c r="F110" i="5"/>
  <c r="F99" i="5"/>
  <c r="F100" i="5"/>
  <c r="F101" i="5"/>
  <c r="F102" i="5"/>
  <c r="F103" i="5"/>
  <c r="F104" i="5"/>
  <c r="F105" i="5"/>
  <c r="F106" i="5"/>
  <c r="F108" i="5"/>
  <c r="F98" i="5"/>
  <c r="F95" i="5"/>
  <c r="F93" i="5"/>
  <c r="F92" i="5"/>
  <c r="F90" i="5"/>
  <c r="F87" i="5"/>
  <c r="F86" i="5"/>
  <c r="F83" i="5"/>
  <c r="F82" i="5"/>
  <c r="E108" i="5"/>
  <c r="E95" i="5"/>
  <c r="E93" i="5"/>
  <c r="E90" i="5"/>
  <c r="E86" i="5"/>
  <c r="E83" i="5"/>
  <c r="E82" i="5"/>
  <c r="D85" i="5" l="1"/>
  <c r="D86" i="5"/>
  <c r="D87" i="5"/>
  <c r="D88" i="5"/>
  <c r="D90" i="5"/>
  <c r="D91" i="5"/>
  <c r="D93" i="5"/>
  <c r="D95" i="5"/>
  <c r="D97" i="5"/>
  <c r="D98" i="5"/>
  <c r="D99" i="5"/>
  <c r="D100" i="5"/>
  <c r="D101" i="5"/>
  <c r="D103" i="5"/>
  <c r="D104" i="5"/>
  <c r="D105" i="5"/>
  <c r="D106" i="5"/>
  <c r="D108" i="5"/>
  <c r="D109" i="5"/>
  <c r="D111" i="5"/>
  <c r="D112" i="5"/>
  <c r="D83" i="5"/>
  <c r="C95" i="5"/>
  <c r="C94" i="5"/>
  <c r="C93" i="5"/>
  <c r="C92" i="5"/>
  <c r="C91" i="5"/>
  <c r="C90" i="5"/>
  <c r="C88" i="5"/>
  <c r="C87" i="5"/>
  <c r="C86" i="5"/>
  <c r="C85" i="5"/>
  <c r="C83" i="5"/>
  <c r="C98" i="5"/>
  <c r="C99" i="5"/>
  <c r="C100" i="5"/>
  <c r="C101" i="5"/>
  <c r="C102" i="5"/>
  <c r="C103" i="5"/>
  <c r="C104" i="5"/>
  <c r="C105" i="5"/>
  <c r="C106" i="5"/>
  <c r="C107" i="5"/>
  <c r="C108" i="5"/>
  <c r="C110" i="5"/>
  <c r="C111" i="5"/>
  <c r="C82" i="5"/>
  <c r="B107" i="5"/>
  <c r="D107" i="5" s="1"/>
  <c r="B96" i="5"/>
  <c r="C96" i="5" s="1"/>
  <c r="B89" i="5"/>
  <c r="D89" i="5" s="1"/>
  <c r="B84" i="5"/>
  <c r="C84" i="5" s="1"/>
  <c r="C7" i="5"/>
  <c r="C6" i="5"/>
  <c r="I84" i="5" l="1"/>
  <c r="F84" i="5"/>
  <c r="G84" i="5"/>
  <c r="H84" i="5"/>
  <c r="E84" i="5"/>
  <c r="F89" i="5"/>
  <c r="I89" i="5"/>
  <c r="H89" i="5"/>
  <c r="E89" i="5"/>
  <c r="D84" i="5"/>
  <c r="H96" i="5"/>
  <c r="F96" i="5"/>
  <c r="I96" i="5"/>
  <c r="G96" i="5"/>
  <c r="C89" i="5"/>
  <c r="D96" i="5"/>
  <c r="G107" i="5"/>
  <c r="F107" i="5"/>
  <c r="I107" i="5"/>
  <c r="H107" i="5"/>
  <c r="C84" i="2"/>
  <c r="D84" i="2"/>
  <c r="E84" i="2"/>
  <c r="F84" i="2"/>
  <c r="G84" i="2"/>
  <c r="H84" i="2"/>
  <c r="I84" i="2"/>
  <c r="B87" i="2" l="1"/>
  <c r="B88" i="2"/>
  <c r="B89" i="2"/>
  <c r="B90" i="2"/>
  <c r="B91" i="2"/>
  <c r="B92" i="2"/>
  <c r="B93" i="2"/>
  <c r="B94" i="2"/>
  <c r="B95" i="2"/>
  <c r="B96" i="2"/>
  <c r="B97" i="2"/>
  <c r="B99" i="2"/>
  <c r="B100" i="2"/>
  <c r="B102" i="2"/>
  <c r="B103" i="2"/>
  <c r="B104" i="2"/>
  <c r="B105" i="2"/>
  <c r="B108" i="2"/>
  <c r="B110" i="2"/>
  <c r="B112" i="2"/>
  <c r="B113" i="2"/>
  <c r="B114" i="2"/>
  <c r="B115" i="2"/>
  <c r="B86" i="2"/>
  <c r="B98" i="2"/>
  <c r="B101" i="2"/>
  <c r="B106" i="2"/>
  <c r="B109" i="2"/>
  <c r="B107" i="2"/>
  <c r="B111" i="2"/>
  <c r="B81" i="5" l="1"/>
  <c r="F81" i="5" l="1"/>
  <c r="G81" i="5"/>
  <c r="E81" i="5"/>
  <c r="D81" i="5"/>
  <c r="C81" i="5"/>
  <c r="I81" i="5"/>
  <c r="H81" i="5"/>
  <c r="B5" i="5"/>
  <c r="B85" i="2"/>
  <c r="B84" i="2" s="1"/>
  <c r="B33" i="2"/>
  <c r="B29" i="2"/>
  <c r="B31" i="2"/>
  <c r="B28" i="2"/>
  <c r="B23" i="2"/>
  <c r="B20" i="2"/>
  <c r="B8" i="2"/>
  <c r="B37" i="2"/>
  <c r="B36" i="2"/>
  <c r="B35" i="2"/>
  <c r="B34" i="2"/>
  <c r="B30" i="2"/>
  <c r="B27" i="2"/>
  <c r="B26" i="2"/>
  <c r="B25" i="2"/>
  <c r="B24" i="2"/>
  <c r="B22" i="2"/>
  <c r="B19" i="2"/>
  <c r="B18" i="2"/>
  <c r="B17" i="2"/>
  <c r="B16" i="2"/>
  <c r="B15" i="2"/>
  <c r="B13" i="2"/>
  <c r="B12" i="2"/>
  <c r="B11" i="2"/>
  <c r="B10" i="2"/>
  <c r="B7" i="2"/>
  <c r="E45" i="2"/>
  <c r="B72" i="2"/>
  <c r="B68" i="2"/>
  <c r="B70" i="2"/>
  <c r="B67" i="2"/>
  <c r="B62" i="2"/>
  <c r="B59" i="2"/>
  <c r="B47" i="2"/>
  <c r="B76" i="2"/>
  <c r="B75" i="2"/>
  <c r="B74" i="2"/>
  <c r="B73" i="2"/>
  <c r="B69" i="2"/>
  <c r="B66" i="2"/>
  <c r="B65" i="2"/>
  <c r="B64" i="2"/>
  <c r="B63" i="2"/>
  <c r="B61" i="2"/>
  <c r="B58" i="2"/>
  <c r="B57" i="2"/>
  <c r="B56" i="2"/>
  <c r="B55" i="2"/>
  <c r="B54" i="2"/>
  <c r="B52" i="2"/>
  <c r="B51" i="2"/>
  <c r="B50" i="2"/>
  <c r="B49" i="2"/>
  <c r="B46" i="2"/>
  <c r="E6" i="2"/>
  <c r="B5" i="1"/>
  <c r="B6" i="1"/>
  <c r="B7" i="1"/>
  <c r="E43" i="5" l="1"/>
  <c r="H53" i="2"/>
  <c r="F53" i="2"/>
  <c r="F51" i="5" s="1"/>
  <c r="D53" i="2"/>
  <c r="D51" i="5" s="1"/>
  <c r="C53" i="2"/>
  <c r="C51" i="5" s="1"/>
  <c r="F48" i="2"/>
  <c r="F46" i="5" s="1"/>
  <c r="D48" i="2"/>
  <c r="D46" i="5" s="1"/>
  <c r="C48" i="2"/>
  <c r="C46" i="5" s="1"/>
  <c r="H45" i="2" l="1"/>
  <c r="H51" i="5"/>
  <c r="B53" i="2"/>
  <c r="B48" i="2"/>
  <c r="I60" i="2"/>
  <c r="I58" i="5" s="1"/>
  <c r="G60" i="2"/>
  <c r="F60" i="2"/>
  <c r="F58" i="5" s="1"/>
  <c r="C60" i="2"/>
  <c r="C58" i="5" s="1"/>
  <c r="I71" i="2"/>
  <c r="I69" i="5" s="1"/>
  <c r="F71" i="2"/>
  <c r="F69" i="5" s="1"/>
  <c r="D71" i="2"/>
  <c r="C71" i="2"/>
  <c r="C69" i="5" s="1"/>
  <c r="D45" i="2" l="1"/>
  <c r="D69" i="5"/>
  <c r="G45" i="2"/>
  <c r="G58" i="5"/>
  <c r="H43" i="5"/>
  <c r="B60" i="2"/>
  <c r="F45" i="2"/>
  <c r="I45" i="2"/>
  <c r="B71" i="2"/>
  <c r="B45" i="2" s="1"/>
  <c r="C45" i="2"/>
  <c r="F9" i="2"/>
  <c r="I32" i="2"/>
  <c r="F32" i="2"/>
  <c r="D32" i="2"/>
  <c r="I21" i="2"/>
  <c r="G21" i="2"/>
  <c r="F21" i="2"/>
  <c r="H14" i="2"/>
  <c r="H6" i="2" s="1"/>
  <c r="F14" i="2"/>
  <c r="D14" i="2"/>
  <c r="C14" i="2"/>
  <c r="B14" i="2" s="1"/>
  <c r="G9" i="2"/>
  <c r="D9" i="2"/>
  <c r="C9" i="2"/>
  <c r="F43" i="5" l="1"/>
  <c r="G43" i="5"/>
  <c r="C43" i="5"/>
  <c r="I43" i="5"/>
  <c r="D43" i="5"/>
  <c r="B21" i="2"/>
  <c r="F6" i="2"/>
  <c r="C6" i="2"/>
  <c r="B9" i="2"/>
  <c r="D6" i="2"/>
  <c r="I6" i="2"/>
  <c r="G6" i="2"/>
  <c r="B32" i="2"/>
  <c r="B6" i="4"/>
  <c r="B6" i="2" l="1"/>
</calcChain>
</file>

<file path=xl/sharedStrings.xml><?xml version="1.0" encoding="utf-8"?>
<sst xmlns="http://schemas.openxmlformats.org/spreadsheetml/2006/main" count="780" uniqueCount="76">
  <si>
    <t>District</t>
  </si>
  <si>
    <t>Total Irrigated Area</t>
  </si>
  <si>
    <t>Canals</t>
  </si>
  <si>
    <t>Govt:</t>
  </si>
  <si>
    <t>Private</t>
  </si>
  <si>
    <t>Tanks</t>
  </si>
  <si>
    <t>Tubewells</t>
  </si>
  <si>
    <t>Wells</t>
  </si>
  <si>
    <t>Left Pump</t>
  </si>
  <si>
    <t>Others</t>
  </si>
  <si>
    <t>Peshawar</t>
  </si>
  <si>
    <t>Nowshera</t>
  </si>
  <si>
    <t>Charsadda</t>
  </si>
  <si>
    <t>Mardan</t>
  </si>
  <si>
    <t>Swabi</t>
  </si>
  <si>
    <t>Kohat</t>
  </si>
  <si>
    <t>Hangu</t>
  </si>
  <si>
    <t>Karak</t>
  </si>
  <si>
    <t>Haripur</t>
  </si>
  <si>
    <t>Mansehra</t>
  </si>
  <si>
    <t>Battagram</t>
  </si>
  <si>
    <t>Kohistan</t>
  </si>
  <si>
    <t>D.I.Khan</t>
  </si>
  <si>
    <t>Tank</t>
  </si>
  <si>
    <t>Bannu</t>
  </si>
  <si>
    <t>Lakki</t>
  </si>
  <si>
    <t>Chitral</t>
  </si>
  <si>
    <t>Upper Dir</t>
  </si>
  <si>
    <t>Lower Dir</t>
  </si>
  <si>
    <t>Swat</t>
  </si>
  <si>
    <t>Shangla</t>
  </si>
  <si>
    <t>Buner</t>
  </si>
  <si>
    <t>Malakand</t>
  </si>
  <si>
    <t>Tube-wells</t>
  </si>
  <si>
    <t>Total</t>
  </si>
  <si>
    <t>Abbottabad</t>
  </si>
  <si>
    <t>(Continued)</t>
  </si>
  <si>
    <t>(Area in Hectare)</t>
  </si>
  <si>
    <t>Khyber
Pakhtunkhwa</t>
  </si>
  <si>
    <t>Tor Ghar</t>
  </si>
  <si>
    <t>Table No. 36</t>
  </si>
  <si>
    <t>Cultivated Area</t>
  </si>
  <si>
    <t>(Percentage)</t>
  </si>
  <si>
    <t xml:space="preserve">District </t>
  </si>
  <si>
    <t>DISTRICT WISE PERCENTAGE AREA IRRIGATED BY DIFFERENT SOURCES WITH CULTIVATED AREA IN KHYBER PAKHTUNKHWA FOR 2012-13</t>
  </si>
  <si>
    <t>Continued.</t>
  </si>
  <si>
    <t>Dir Lower</t>
  </si>
  <si>
    <t>Dir Upper</t>
  </si>
  <si>
    <r>
      <rPr>
        <b/>
        <sz val="9"/>
        <rFont val="Arial"/>
        <family val="2"/>
      </rPr>
      <t xml:space="preserve">Source:  </t>
    </r>
    <r>
      <rPr>
        <sz val="9"/>
        <rFont val="Arial"/>
        <family val="2"/>
      </rPr>
      <t xml:space="preserve"> Compiled by Bureau of Statistics, Khyber Pakhtunkhwa, Peshawar.</t>
    </r>
  </si>
  <si>
    <t>Continued</t>
  </si>
  <si>
    <t>Table No. 38</t>
  </si>
  <si>
    <t>Table No. 40</t>
  </si>
  <si>
    <t>Table No. 39</t>
  </si>
  <si>
    <t xml:space="preserve">Bajaur </t>
  </si>
  <si>
    <t>Khyber</t>
  </si>
  <si>
    <t>Kurram</t>
  </si>
  <si>
    <t>Mohmand</t>
  </si>
  <si>
    <t>Orakzai</t>
  </si>
  <si>
    <t>N.Waziristan</t>
  </si>
  <si>
    <t>S.Waziristan</t>
  </si>
  <si>
    <t>2018-19</t>
  </si>
  <si>
    <t>2017-18</t>
  </si>
  <si>
    <t xml:space="preserve">2017-18 </t>
  </si>
  <si>
    <t>(Area in Hectares)</t>
  </si>
  <si>
    <r>
      <t>Source:</t>
    </r>
    <r>
      <rPr>
        <sz val="9"/>
        <rFont val="Arial"/>
        <family val="2"/>
      </rPr>
      <t xml:space="preserve"> Directorate of Crop Reporting Services, Khyber Pakhtunkhwa, Peshawar</t>
    </r>
  </si>
  <si>
    <t>2019-20</t>
  </si>
  <si>
    <t>-</t>
  </si>
  <si>
    <t>Year</t>
  </si>
  <si>
    <t>DISTRICT WISE AREA IRRIGATED BY DIFFERENT SOURCES AS PERCENT OF CULTIVATED AREA IN KHYBER PAKHTUNKHWA FOR 2017-18</t>
  </si>
  <si>
    <t>DISTRICT WISE AREA IRRIGATED BY DIFFERENT SOURCES AS PERCENT OF CULTIVATED AREA IN KHYBER PAKHTUNKHWA FOR 2018-19</t>
  </si>
  <si>
    <t>DISTRICT WISE AREA IRRIGATED BY DIFFERENT SOURCES AS PERCENT OF CULTIVATED AREA IN KHYBER PAKHTUNKHWA FOR 2019-20</t>
  </si>
  <si>
    <t>Lift Pumps</t>
  </si>
  <si>
    <t>Lift 
Pumps</t>
  </si>
  <si>
    <t>Cultivated 
Area (Ha)</t>
  </si>
  <si>
    <t>AREA IRRIGATED BY DIFFERENT SOURCES IN 
KHYBER PAKHTUNKHWA</t>
  </si>
  <si>
    <t>DISTRICT WISE AREA IRRIGATED BY DIFFERENT SOURCES 
IN KHYBER PAKHTUNKHWA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</si>
</sst>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0"/>
      <color rgb="FF0F233D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94">
    <xf numFmtId="0" fontId="0" fillId="0" borderId="0" xfId="0"/>
    <xf numFmtId="0" fontId="1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right"/>
    </xf>
    <xf numFmtId="0" fontId="2" fillId="0" borderId="1" xfId="0" applyFont="1" applyFill="1" applyBorder="1" applyAlignment="1">
      <alignment vertical="center" wrapText="1"/>
    </xf>
    <xf numFmtId="0" fontId="1" fillId="0" borderId="0" xfId="0" applyFont="1" applyBorder="1"/>
    <xf numFmtId="0" fontId="1" fillId="0" borderId="0" xfId="0" applyFont="1" applyFill="1" applyBorder="1" applyAlignment="1">
      <alignment vertical="center"/>
    </xf>
    <xf numFmtId="0" fontId="0" fillId="0" borderId="0" xfId="0" applyBorder="1"/>
    <xf numFmtId="0" fontId="1" fillId="0" borderId="0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right" vertical="center"/>
    </xf>
    <xf numFmtId="2" fontId="0" fillId="0" borderId="1" xfId="0" applyNumberFormat="1" applyFill="1" applyBorder="1" applyAlignment="1">
      <alignment horizontal="right" vertical="center"/>
    </xf>
    <xf numFmtId="2" fontId="1" fillId="0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0" fillId="0" borderId="0" xfId="0" applyBorder="1" applyAlignment="1">
      <alignment vertical="center"/>
    </xf>
    <xf numFmtId="2" fontId="0" fillId="0" borderId="0" xfId="0" applyNumberForma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Border="1"/>
    <xf numFmtId="0" fontId="4" fillId="0" borderId="0" xfId="0" applyFont="1" applyBorder="1" applyAlignment="1">
      <alignment horizontal="right" vertical="center"/>
    </xf>
    <xf numFmtId="0" fontId="7" fillId="0" borderId="0" xfId="0" applyFont="1"/>
    <xf numFmtId="0" fontId="2" fillId="0" borderId="1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3" fontId="2" fillId="0" borderId="1" xfId="0" applyNumberFormat="1" applyFont="1" applyFill="1" applyBorder="1" applyAlignment="1">
      <alignment horizontal="right" vertical="center"/>
    </xf>
    <xf numFmtId="0" fontId="1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2" fillId="0" borderId="0" xfId="0" applyFont="1" applyFill="1" applyBorder="1"/>
    <xf numFmtId="3" fontId="1" fillId="0" borderId="1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left" vertical="top" wrapText="1"/>
    </xf>
    <xf numFmtId="0" fontId="7" fillId="0" borderId="0" xfId="0" applyFont="1" applyFill="1"/>
    <xf numFmtId="0" fontId="4" fillId="0" borderId="0" xfId="0" applyFont="1" applyFill="1" applyBorder="1"/>
    <xf numFmtId="3" fontId="2" fillId="0" borderId="1" xfId="0" applyNumberFormat="1" applyFont="1" applyFill="1" applyBorder="1" applyAlignment="1">
      <alignment vertical="center"/>
    </xf>
    <xf numFmtId="3" fontId="1" fillId="0" borderId="0" xfId="0" applyNumberFormat="1" applyFont="1" applyFill="1" applyBorder="1"/>
    <xf numFmtId="3" fontId="1" fillId="0" borderId="0" xfId="0" applyNumberFormat="1" applyFont="1" applyFill="1"/>
    <xf numFmtId="4" fontId="0" fillId="0" borderId="0" xfId="0" applyNumberFormat="1" applyBorder="1" applyAlignment="1">
      <alignment vertical="center"/>
    </xf>
    <xf numFmtId="3" fontId="1" fillId="0" borderId="0" xfId="0" applyNumberFormat="1" applyFont="1" applyFill="1" applyBorder="1" applyAlignment="1">
      <alignment horizontal="right" vertical="center"/>
    </xf>
    <xf numFmtId="164" fontId="0" fillId="0" borderId="0" xfId="0" applyNumberFormat="1" applyBorder="1" applyAlignment="1">
      <alignment vertical="center"/>
    </xf>
    <xf numFmtId="3" fontId="0" fillId="0" borderId="0" xfId="0" applyNumberForma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5" fillId="0" borderId="0" xfId="0" applyFont="1" applyBorder="1" applyAlignment="1">
      <alignment horizontal="right"/>
    </xf>
    <xf numFmtId="3" fontId="2" fillId="0" borderId="1" xfId="1" applyNumberFormat="1" applyFont="1" applyFill="1" applyBorder="1" applyAlignment="1">
      <alignment horizontal="right" vertical="center"/>
    </xf>
    <xf numFmtId="3" fontId="1" fillId="0" borderId="1" xfId="1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left" vertical="center"/>
    </xf>
    <xf numFmtId="3" fontId="4" fillId="0" borderId="1" xfId="0" applyNumberFormat="1" applyFont="1" applyFill="1" applyBorder="1" applyAlignment="1">
      <alignment horizontal="right" vertical="center"/>
    </xf>
    <xf numFmtId="3" fontId="0" fillId="0" borderId="0" xfId="0" applyNumberFormat="1"/>
    <xf numFmtId="0" fontId="0" fillId="0" borderId="1" xfId="0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3" fontId="0" fillId="0" borderId="1" xfId="0" applyNumberForma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3" fontId="1" fillId="0" borderId="1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3" fontId="2" fillId="0" borderId="1" xfId="1" applyNumberFormat="1" applyFont="1" applyBorder="1" applyAlignment="1">
      <alignment horizontal="right" vertical="center"/>
    </xf>
    <xf numFmtId="3" fontId="1" fillId="2" borderId="1" xfId="1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4" fontId="0" fillId="0" borderId="1" xfId="0" applyNumberFormat="1" applyFill="1" applyBorder="1" applyAlignment="1">
      <alignment horizontal="right" vertical="center"/>
    </xf>
    <xf numFmtId="4" fontId="2" fillId="0" borderId="1" xfId="1" applyNumberFormat="1" applyFont="1" applyBorder="1" applyAlignment="1">
      <alignment horizontal="right" vertical="center"/>
    </xf>
    <xf numFmtId="4" fontId="1" fillId="0" borderId="1" xfId="1" applyNumberFormat="1" applyFont="1" applyFill="1" applyBorder="1" applyAlignment="1">
      <alignment horizontal="right" vertical="center"/>
    </xf>
    <xf numFmtId="4" fontId="1" fillId="0" borderId="1" xfId="1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3" fillId="0" borderId="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/>
    </xf>
    <xf numFmtId="0" fontId="2" fillId="0" borderId="1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0" fillId="0" borderId="2" xfId="0" applyBorder="1" applyAlignment="1">
      <alignment horizontal="right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11"/>
  <sheetViews>
    <sheetView view="pageBreakPreview" zoomScaleNormal="180" zoomScaleSheetLayoutView="100" workbookViewId="0">
      <selection activeCell="C5" sqref="C5"/>
    </sheetView>
  </sheetViews>
  <sheetFormatPr defaultRowHeight="12.75" x14ac:dyDescent="0.2"/>
  <cols>
    <col min="1" max="2" width="10" customWidth="1"/>
    <col min="3" max="3" width="9.28515625" customWidth="1"/>
    <col min="4" max="4" width="11.28515625" customWidth="1"/>
    <col min="5" max="5" width="8.5703125" customWidth="1"/>
    <col min="6" max="6" width="10.42578125" customWidth="1"/>
    <col min="7" max="7" width="8.85546875" customWidth="1"/>
    <col min="8" max="9" width="10" customWidth="1"/>
  </cols>
  <sheetData>
    <row r="1" spans="1:9" ht="60" customHeight="1" x14ac:dyDescent="0.2">
      <c r="A1" s="79" t="s">
        <v>74</v>
      </c>
      <c r="B1" s="79"/>
      <c r="C1" s="79"/>
      <c r="D1" s="79"/>
      <c r="E1" s="79"/>
      <c r="F1" s="79"/>
      <c r="G1" s="79"/>
      <c r="H1" s="79"/>
      <c r="I1" s="79"/>
    </row>
    <row r="2" spans="1:9" s="21" customFormat="1" ht="12" x14ac:dyDescent="0.2">
      <c r="A2" s="21" t="s">
        <v>50</v>
      </c>
      <c r="H2" s="81" t="s">
        <v>63</v>
      </c>
      <c r="I2" s="81"/>
    </row>
    <row r="3" spans="1:9" s="63" customFormat="1" ht="25.5" customHeight="1" x14ac:dyDescent="0.2">
      <c r="A3" s="80" t="s">
        <v>67</v>
      </c>
      <c r="B3" s="80" t="s">
        <v>1</v>
      </c>
      <c r="C3" s="80" t="s">
        <v>2</v>
      </c>
      <c r="D3" s="80"/>
      <c r="E3" s="80" t="s">
        <v>5</v>
      </c>
      <c r="F3" s="80" t="s">
        <v>6</v>
      </c>
      <c r="G3" s="80" t="s">
        <v>7</v>
      </c>
      <c r="H3" s="80" t="s">
        <v>71</v>
      </c>
      <c r="I3" s="80" t="s">
        <v>9</v>
      </c>
    </row>
    <row r="4" spans="1:9" s="63" customFormat="1" ht="25.5" customHeight="1" x14ac:dyDescent="0.2">
      <c r="A4" s="80"/>
      <c r="B4" s="80"/>
      <c r="C4" s="62" t="s">
        <v>3</v>
      </c>
      <c r="D4" s="62" t="s">
        <v>4</v>
      </c>
      <c r="E4" s="80"/>
      <c r="F4" s="80"/>
      <c r="G4" s="80"/>
      <c r="H4" s="80"/>
      <c r="I4" s="80"/>
    </row>
    <row r="5" spans="1:9" s="63" customFormat="1" ht="25.5" customHeight="1" x14ac:dyDescent="0.2">
      <c r="A5" s="65" t="s">
        <v>62</v>
      </c>
      <c r="B5" s="51">
        <f>SUM(C5:I5)</f>
        <v>927048</v>
      </c>
      <c r="C5" s="64">
        <v>448270</v>
      </c>
      <c r="D5" s="64">
        <v>257674</v>
      </c>
      <c r="E5" s="64">
        <v>1678</v>
      </c>
      <c r="F5" s="64">
        <v>102373</v>
      </c>
      <c r="G5" s="52">
        <v>49926</v>
      </c>
      <c r="H5" s="52">
        <v>33388</v>
      </c>
      <c r="I5" s="52">
        <v>33739</v>
      </c>
    </row>
    <row r="6" spans="1:9" s="63" customFormat="1" ht="25.5" customHeight="1" x14ac:dyDescent="0.2">
      <c r="A6" s="65" t="s">
        <v>60</v>
      </c>
      <c r="B6" s="51">
        <f>SUM(C6:I6)</f>
        <v>934578</v>
      </c>
      <c r="C6" s="64">
        <v>449076</v>
      </c>
      <c r="D6" s="64">
        <v>258820</v>
      </c>
      <c r="E6" s="64">
        <v>23740</v>
      </c>
      <c r="F6" s="64">
        <v>86432</v>
      </c>
      <c r="G6" s="52">
        <v>49636</v>
      </c>
      <c r="H6" s="52">
        <v>33384</v>
      </c>
      <c r="I6" s="52">
        <v>33490</v>
      </c>
    </row>
    <row r="7" spans="1:9" s="63" customFormat="1" ht="25.5" customHeight="1" x14ac:dyDescent="0.2">
      <c r="A7" s="65" t="s">
        <v>65</v>
      </c>
      <c r="B7" s="51">
        <f>SUM(C7:I7)</f>
        <v>932652</v>
      </c>
      <c r="C7" s="52">
        <v>441279</v>
      </c>
      <c r="D7" s="52">
        <v>256060</v>
      </c>
      <c r="E7" s="52">
        <v>23493</v>
      </c>
      <c r="F7" s="52">
        <v>95694</v>
      </c>
      <c r="G7" s="52">
        <v>49329</v>
      </c>
      <c r="H7" s="52">
        <v>33244</v>
      </c>
      <c r="I7" s="52">
        <v>33553</v>
      </c>
    </row>
    <row r="8" spans="1:9" ht="13.15" customHeight="1" x14ac:dyDescent="0.2">
      <c r="A8" s="31"/>
      <c r="B8" s="4"/>
      <c r="C8" s="4"/>
      <c r="D8" s="4"/>
      <c r="E8" s="4"/>
      <c r="F8" s="4"/>
      <c r="G8" s="4"/>
      <c r="H8" s="4"/>
      <c r="I8" s="4"/>
    </row>
    <row r="9" spans="1:9" s="21" customFormat="1" ht="13.15" customHeight="1" x14ac:dyDescent="0.2">
      <c r="A9" s="23"/>
      <c r="B9" s="24"/>
      <c r="C9" s="24"/>
      <c r="D9" s="24"/>
      <c r="I9" s="50" t="s">
        <v>64</v>
      </c>
    </row>
    <row r="11" spans="1:9" x14ac:dyDescent="0.2">
      <c r="B11" s="58"/>
    </row>
  </sheetData>
  <mergeCells count="10">
    <mergeCell ref="A1:I1"/>
    <mergeCell ref="F3:F4"/>
    <mergeCell ref="G3:G4"/>
    <mergeCell ref="H3:H4"/>
    <mergeCell ref="I3:I4"/>
    <mergeCell ref="C3:D3"/>
    <mergeCell ref="A3:A4"/>
    <mergeCell ref="B3:B4"/>
    <mergeCell ref="E3:E4"/>
    <mergeCell ref="H2:I2"/>
  </mergeCells>
  <phoneticPr fontId="0" type="noConversion"/>
  <printOptions horizontalCentered="1"/>
  <pageMargins left="0.70866141732283505" right="0.70866141732283505" top="0.98425196850393704" bottom="0.98425196850393704" header="0.511811023622047" footer="0.511811023622047"/>
  <pageSetup paperSize="9" firstPageNumber="48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V118"/>
  <sheetViews>
    <sheetView view="pageBreakPreview" topLeftCell="A106" zoomScaleNormal="180" zoomScaleSheetLayoutView="100" workbookViewId="0">
      <selection activeCell="A2" sqref="A2"/>
    </sheetView>
  </sheetViews>
  <sheetFormatPr defaultColWidth="9.140625" defaultRowHeight="12.75" x14ac:dyDescent="0.2"/>
  <cols>
    <col min="1" max="1" width="13.7109375" style="33" customWidth="1"/>
    <col min="2" max="4" width="9.28515625" style="33" customWidth="1"/>
    <col min="5" max="5" width="8.5703125" style="33" customWidth="1"/>
    <col min="6" max="9" width="9.28515625" style="33" customWidth="1"/>
    <col min="10" max="10" width="9.5703125" style="33" bestFit="1" customWidth="1"/>
    <col min="11" max="16384" width="9.140625" style="33"/>
  </cols>
  <sheetData>
    <row r="1" spans="1:22" ht="60" customHeight="1" x14ac:dyDescent="0.2">
      <c r="A1" s="82" t="s">
        <v>75</v>
      </c>
      <c r="B1" s="82"/>
      <c r="C1" s="82"/>
      <c r="D1" s="82"/>
      <c r="E1" s="82"/>
      <c r="F1" s="82"/>
      <c r="G1" s="82"/>
      <c r="H1" s="82"/>
      <c r="I1" s="82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</row>
    <row r="2" spans="1:22" s="34" customFormat="1" ht="12" x14ac:dyDescent="0.2">
      <c r="A2" s="34" t="s">
        <v>52</v>
      </c>
      <c r="I2" s="35" t="s">
        <v>37</v>
      </c>
    </row>
    <row r="3" spans="1:22" ht="20.100000000000001" customHeight="1" x14ac:dyDescent="0.2">
      <c r="A3" s="83" t="s">
        <v>0</v>
      </c>
      <c r="B3" s="84" t="s">
        <v>61</v>
      </c>
      <c r="C3" s="84"/>
      <c r="D3" s="84"/>
      <c r="E3" s="84"/>
      <c r="F3" s="84"/>
      <c r="G3" s="84"/>
      <c r="H3" s="84"/>
      <c r="I3" s="84"/>
    </row>
    <row r="4" spans="1:22" ht="20.100000000000001" customHeight="1" x14ac:dyDescent="0.2">
      <c r="A4" s="83"/>
      <c r="B4" s="83" t="s">
        <v>34</v>
      </c>
      <c r="C4" s="83" t="s">
        <v>2</v>
      </c>
      <c r="D4" s="83"/>
      <c r="E4" s="83" t="s">
        <v>5</v>
      </c>
      <c r="F4" s="83" t="s">
        <v>33</v>
      </c>
      <c r="G4" s="83" t="s">
        <v>7</v>
      </c>
      <c r="H4" s="83" t="s">
        <v>72</v>
      </c>
      <c r="I4" s="83" t="s">
        <v>9</v>
      </c>
    </row>
    <row r="5" spans="1:22" ht="20.100000000000001" customHeight="1" x14ac:dyDescent="0.2">
      <c r="A5" s="83"/>
      <c r="B5" s="83"/>
      <c r="C5" s="53" t="s">
        <v>3</v>
      </c>
      <c r="D5" s="53" t="s">
        <v>4</v>
      </c>
      <c r="E5" s="83"/>
      <c r="F5" s="83"/>
      <c r="G5" s="83"/>
      <c r="H5" s="84"/>
      <c r="I5" s="83"/>
    </row>
    <row r="6" spans="1:22" ht="25.5" customHeight="1" x14ac:dyDescent="0.2">
      <c r="A6" s="3" t="s">
        <v>38</v>
      </c>
      <c r="B6" s="32">
        <f>SUM(B7:B38)</f>
        <v>927048</v>
      </c>
      <c r="C6" s="32">
        <f t="shared" ref="C6:I6" si="0">SUM(C7:C38)</f>
        <v>448270</v>
      </c>
      <c r="D6" s="32">
        <f t="shared" si="0"/>
        <v>257674</v>
      </c>
      <c r="E6" s="32">
        <f t="shared" si="0"/>
        <v>1678</v>
      </c>
      <c r="F6" s="32">
        <f t="shared" si="0"/>
        <v>102373</v>
      </c>
      <c r="G6" s="32">
        <f t="shared" si="0"/>
        <v>49926</v>
      </c>
      <c r="H6" s="32">
        <f t="shared" si="0"/>
        <v>33388</v>
      </c>
      <c r="I6" s="32">
        <f t="shared" si="0"/>
        <v>33739</v>
      </c>
      <c r="J6" s="44"/>
    </row>
    <row r="7" spans="1:22" s="66" customFormat="1" ht="16.5" customHeight="1" x14ac:dyDescent="0.2">
      <c r="A7" s="1" t="s">
        <v>35</v>
      </c>
      <c r="B7" s="37">
        <f t="shared" ref="B7:B37" si="1">SUM(C7:I7)</f>
        <v>5500</v>
      </c>
      <c r="C7" s="37">
        <v>4960</v>
      </c>
      <c r="D7" s="37" t="s">
        <v>66</v>
      </c>
      <c r="E7" s="37">
        <v>30</v>
      </c>
      <c r="F7" s="37">
        <v>400</v>
      </c>
      <c r="G7" s="37">
        <v>60</v>
      </c>
      <c r="H7" s="37">
        <v>50</v>
      </c>
      <c r="I7" s="37" t="s">
        <v>66</v>
      </c>
    </row>
    <row r="8" spans="1:22" s="66" customFormat="1" ht="16.5" customHeight="1" x14ac:dyDescent="0.2">
      <c r="A8" s="1" t="s">
        <v>53</v>
      </c>
      <c r="B8" s="37">
        <f t="shared" si="1"/>
        <v>16685</v>
      </c>
      <c r="C8" s="37">
        <v>910</v>
      </c>
      <c r="D8" s="37">
        <v>5200</v>
      </c>
      <c r="E8" s="37">
        <v>120</v>
      </c>
      <c r="F8" s="37">
        <v>6810</v>
      </c>
      <c r="G8" s="37">
        <v>1525</v>
      </c>
      <c r="H8" s="37">
        <v>120</v>
      </c>
      <c r="I8" s="37">
        <v>2000</v>
      </c>
    </row>
    <row r="9" spans="1:22" s="66" customFormat="1" ht="16.5" customHeight="1" x14ac:dyDescent="0.2">
      <c r="A9" s="1" t="s">
        <v>24</v>
      </c>
      <c r="B9" s="37">
        <f t="shared" si="1"/>
        <v>60155</v>
      </c>
      <c r="C9" s="37">
        <f>5247+570</f>
        <v>5817</v>
      </c>
      <c r="D9" s="37">
        <f>29515+1482</f>
        <v>30997</v>
      </c>
      <c r="E9" s="37" t="s">
        <v>66</v>
      </c>
      <c r="F9" s="37">
        <f>21898+103</f>
        <v>22001</v>
      </c>
      <c r="G9" s="37">
        <f>120+700</f>
        <v>820</v>
      </c>
      <c r="H9" s="37">
        <v>270</v>
      </c>
      <c r="I9" s="37">
        <v>250</v>
      </c>
    </row>
    <row r="10" spans="1:22" s="66" customFormat="1" ht="16.5" customHeight="1" x14ac:dyDescent="0.2">
      <c r="A10" s="1" t="s">
        <v>20</v>
      </c>
      <c r="B10" s="37">
        <f t="shared" si="1"/>
        <v>4314</v>
      </c>
      <c r="C10" s="37" t="s">
        <v>66</v>
      </c>
      <c r="D10" s="37">
        <v>4314</v>
      </c>
      <c r="E10" s="37" t="s">
        <v>66</v>
      </c>
      <c r="F10" s="37" t="s">
        <v>66</v>
      </c>
      <c r="G10" s="37" t="s">
        <v>66</v>
      </c>
      <c r="H10" s="37" t="s">
        <v>66</v>
      </c>
      <c r="I10" s="37" t="s">
        <v>66</v>
      </c>
    </row>
    <row r="11" spans="1:22" s="66" customFormat="1" ht="16.5" customHeight="1" x14ac:dyDescent="0.2">
      <c r="A11" s="1" t="s">
        <v>31</v>
      </c>
      <c r="B11" s="37">
        <f t="shared" si="1"/>
        <v>14029</v>
      </c>
      <c r="C11" s="37">
        <v>2011</v>
      </c>
      <c r="D11" s="37">
        <v>670</v>
      </c>
      <c r="E11" s="37">
        <v>48</v>
      </c>
      <c r="F11" s="37">
        <v>5122</v>
      </c>
      <c r="G11" s="37">
        <v>2627</v>
      </c>
      <c r="H11" s="37">
        <v>3432</v>
      </c>
      <c r="I11" s="37">
        <v>119</v>
      </c>
    </row>
    <row r="12" spans="1:22" s="66" customFormat="1" ht="16.5" customHeight="1" x14ac:dyDescent="0.2">
      <c r="A12" s="1" t="s">
        <v>12</v>
      </c>
      <c r="B12" s="37">
        <f t="shared" si="1"/>
        <v>66539</v>
      </c>
      <c r="C12" s="37">
        <v>60692</v>
      </c>
      <c r="D12" s="37">
        <v>3324</v>
      </c>
      <c r="E12" s="37" t="s">
        <v>66</v>
      </c>
      <c r="F12" s="37">
        <v>206</v>
      </c>
      <c r="G12" s="37">
        <v>928</v>
      </c>
      <c r="H12" s="37">
        <v>25</v>
      </c>
      <c r="I12" s="37">
        <v>1364</v>
      </c>
    </row>
    <row r="13" spans="1:22" s="66" customFormat="1" ht="16.5" customHeight="1" x14ac:dyDescent="0.2">
      <c r="A13" s="1" t="s">
        <v>26</v>
      </c>
      <c r="B13" s="37">
        <f t="shared" si="1"/>
        <v>20934</v>
      </c>
      <c r="C13" s="37">
        <v>4521</v>
      </c>
      <c r="D13" s="37">
        <v>16413</v>
      </c>
      <c r="E13" s="37" t="s">
        <v>66</v>
      </c>
      <c r="F13" s="37" t="s">
        <v>66</v>
      </c>
      <c r="G13" s="37" t="s">
        <v>66</v>
      </c>
      <c r="H13" s="37" t="s">
        <v>66</v>
      </c>
      <c r="I13" s="37" t="s">
        <v>66</v>
      </c>
    </row>
    <row r="14" spans="1:22" s="66" customFormat="1" ht="16.5" customHeight="1" x14ac:dyDescent="0.2">
      <c r="A14" s="1" t="s">
        <v>22</v>
      </c>
      <c r="B14" s="37">
        <f t="shared" si="1"/>
        <v>170308</v>
      </c>
      <c r="C14" s="37">
        <f>148270+40</f>
        <v>148310</v>
      </c>
      <c r="D14" s="37">
        <f>380+2167</f>
        <v>2547</v>
      </c>
      <c r="E14" s="37">
        <v>93</v>
      </c>
      <c r="F14" s="37">
        <f>14885+415</f>
        <v>15300</v>
      </c>
      <c r="G14" s="37" t="s">
        <v>66</v>
      </c>
      <c r="H14" s="37">
        <f>3265+510</f>
        <v>3775</v>
      </c>
      <c r="I14" s="37">
        <v>283</v>
      </c>
    </row>
    <row r="15" spans="1:22" s="66" customFormat="1" ht="16.5" customHeight="1" x14ac:dyDescent="0.2">
      <c r="A15" s="1" t="s">
        <v>46</v>
      </c>
      <c r="B15" s="37">
        <f t="shared" si="1"/>
        <v>21714</v>
      </c>
      <c r="C15" s="37">
        <v>3284</v>
      </c>
      <c r="D15" s="37">
        <v>14768</v>
      </c>
      <c r="E15" s="37">
        <v>199</v>
      </c>
      <c r="F15" s="37">
        <v>1869</v>
      </c>
      <c r="G15" s="37">
        <v>275</v>
      </c>
      <c r="H15" s="37">
        <v>189</v>
      </c>
      <c r="I15" s="37">
        <v>1130</v>
      </c>
    </row>
    <row r="16" spans="1:22" s="66" customFormat="1" ht="16.5" customHeight="1" x14ac:dyDescent="0.2">
      <c r="A16" s="1" t="s">
        <v>47</v>
      </c>
      <c r="B16" s="37">
        <f t="shared" si="1"/>
        <v>22391</v>
      </c>
      <c r="C16" s="37">
        <v>19645</v>
      </c>
      <c r="D16" s="37">
        <v>1236</v>
      </c>
      <c r="E16" s="37">
        <v>234</v>
      </c>
      <c r="F16" s="37">
        <v>91</v>
      </c>
      <c r="G16" s="37">
        <v>94</v>
      </c>
      <c r="H16" s="37">
        <v>88</v>
      </c>
      <c r="I16" s="37">
        <v>1003</v>
      </c>
    </row>
    <row r="17" spans="1:9" s="66" customFormat="1" ht="16.5" customHeight="1" x14ac:dyDescent="0.2">
      <c r="A17" s="1" t="s">
        <v>16</v>
      </c>
      <c r="B17" s="37">
        <f t="shared" si="1"/>
        <v>5479</v>
      </c>
      <c r="C17" s="37">
        <v>26</v>
      </c>
      <c r="D17" s="37" t="s">
        <v>66</v>
      </c>
      <c r="E17" s="37" t="s">
        <v>66</v>
      </c>
      <c r="F17" s="37">
        <v>528</v>
      </c>
      <c r="G17" s="37">
        <v>760</v>
      </c>
      <c r="H17" s="37" t="s">
        <v>66</v>
      </c>
      <c r="I17" s="37">
        <v>4165</v>
      </c>
    </row>
    <row r="18" spans="1:9" s="66" customFormat="1" ht="16.5" customHeight="1" x14ac:dyDescent="0.2">
      <c r="A18" s="1" t="s">
        <v>18</v>
      </c>
      <c r="B18" s="37">
        <f t="shared" si="1"/>
        <v>10456</v>
      </c>
      <c r="C18" s="37">
        <v>3450</v>
      </c>
      <c r="D18" s="37">
        <v>1623</v>
      </c>
      <c r="E18" s="37">
        <v>829</v>
      </c>
      <c r="F18" s="37">
        <v>4224</v>
      </c>
      <c r="G18" s="37">
        <v>260</v>
      </c>
      <c r="H18" s="37">
        <v>70</v>
      </c>
      <c r="I18" s="37" t="s">
        <v>66</v>
      </c>
    </row>
    <row r="19" spans="1:9" s="66" customFormat="1" ht="16.5" customHeight="1" x14ac:dyDescent="0.2">
      <c r="A19" s="1" t="s">
        <v>17</v>
      </c>
      <c r="B19" s="37">
        <f t="shared" si="1"/>
        <v>2002</v>
      </c>
      <c r="C19" s="37">
        <v>25</v>
      </c>
      <c r="D19" s="37" t="s">
        <v>66</v>
      </c>
      <c r="E19" s="37" t="s">
        <v>66</v>
      </c>
      <c r="F19" s="37" t="s">
        <v>66</v>
      </c>
      <c r="G19" s="37">
        <v>1405</v>
      </c>
      <c r="H19" s="37" t="s">
        <v>66</v>
      </c>
      <c r="I19" s="37">
        <v>572</v>
      </c>
    </row>
    <row r="20" spans="1:9" s="66" customFormat="1" ht="16.5" customHeight="1" x14ac:dyDescent="0.2">
      <c r="A20" s="1" t="s">
        <v>54</v>
      </c>
      <c r="B20" s="37">
        <f t="shared" si="1"/>
        <v>11655</v>
      </c>
      <c r="C20" s="37">
        <v>9045</v>
      </c>
      <c r="D20" s="37">
        <v>20</v>
      </c>
      <c r="E20" s="37">
        <v>10</v>
      </c>
      <c r="F20" s="37">
        <v>1875</v>
      </c>
      <c r="G20" s="37">
        <v>210</v>
      </c>
      <c r="H20" s="37">
        <v>405</v>
      </c>
      <c r="I20" s="37">
        <v>90</v>
      </c>
    </row>
    <row r="21" spans="1:9" s="66" customFormat="1" ht="16.5" customHeight="1" x14ac:dyDescent="0.2">
      <c r="A21" s="1" t="s">
        <v>15</v>
      </c>
      <c r="B21" s="37">
        <f t="shared" si="1"/>
        <v>16446</v>
      </c>
      <c r="C21" s="37">
        <v>5753</v>
      </c>
      <c r="D21" s="37">
        <v>15</v>
      </c>
      <c r="E21" s="37" t="s">
        <v>66</v>
      </c>
      <c r="F21" s="37">
        <f>1982+920</f>
        <v>2902</v>
      </c>
      <c r="G21" s="37">
        <f>1602+311</f>
        <v>1913</v>
      </c>
      <c r="H21" s="37">
        <v>220</v>
      </c>
      <c r="I21" s="37">
        <f>5543+100</f>
        <v>5643</v>
      </c>
    </row>
    <row r="22" spans="1:9" s="66" customFormat="1" ht="16.5" customHeight="1" x14ac:dyDescent="0.2">
      <c r="A22" s="1" t="s">
        <v>21</v>
      </c>
      <c r="B22" s="37">
        <f t="shared" si="1"/>
        <v>25785</v>
      </c>
      <c r="C22" s="37" t="s">
        <v>66</v>
      </c>
      <c r="D22" s="37">
        <v>25785</v>
      </c>
      <c r="E22" s="37" t="s">
        <v>66</v>
      </c>
      <c r="F22" s="37" t="s">
        <v>66</v>
      </c>
      <c r="G22" s="37" t="s">
        <v>66</v>
      </c>
      <c r="H22" s="37" t="s">
        <v>66</v>
      </c>
      <c r="I22" s="37" t="s">
        <v>66</v>
      </c>
    </row>
    <row r="23" spans="1:9" s="66" customFormat="1" ht="16.5" customHeight="1" x14ac:dyDescent="0.2">
      <c r="A23" s="1" t="s">
        <v>55</v>
      </c>
      <c r="B23" s="37">
        <f t="shared" si="1"/>
        <v>15417</v>
      </c>
      <c r="C23" s="37">
        <v>28</v>
      </c>
      <c r="D23" s="37">
        <v>14626</v>
      </c>
      <c r="E23" s="37" t="s">
        <v>66</v>
      </c>
      <c r="F23" s="37">
        <v>340</v>
      </c>
      <c r="G23" s="37">
        <v>73</v>
      </c>
      <c r="H23" s="37" t="s">
        <v>66</v>
      </c>
      <c r="I23" s="37">
        <v>350</v>
      </c>
    </row>
    <row r="24" spans="1:9" s="66" customFormat="1" ht="16.5" customHeight="1" x14ac:dyDescent="0.2">
      <c r="A24" s="1" t="s">
        <v>25</v>
      </c>
      <c r="B24" s="37">
        <f t="shared" si="1"/>
        <v>36298</v>
      </c>
      <c r="C24" s="37">
        <v>16158</v>
      </c>
      <c r="D24" s="37">
        <v>9625</v>
      </c>
      <c r="E24" s="37">
        <v>5</v>
      </c>
      <c r="F24" s="37">
        <v>10130</v>
      </c>
      <c r="G24" s="37">
        <v>370</v>
      </c>
      <c r="H24" s="37">
        <v>10</v>
      </c>
      <c r="I24" s="37" t="s">
        <v>66</v>
      </c>
    </row>
    <row r="25" spans="1:9" s="66" customFormat="1" ht="16.5" customHeight="1" x14ac:dyDescent="0.2">
      <c r="A25" s="1" t="s">
        <v>32</v>
      </c>
      <c r="B25" s="37">
        <f t="shared" si="1"/>
        <v>35580</v>
      </c>
      <c r="C25" s="37">
        <v>11120</v>
      </c>
      <c r="D25" s="37">
        <v>16470</v>
      </c>
      <c r="E25" s="37" t="s">
        <v>66</v>
      </c>
      <c r="F25" s="37">
        <v>2369</v>
      </c>
      <c r="G25" s="37" t="s">
        <v>66</v>
      </c>
      <c r="H25" s="37">
        <v>4424</v>
      </c>
      <c r="I25" s="37">
        <v>1197</v>
      </c>
    </row>
    <row r="26" spans="1:9" s="66" customFormat="1" ht="16.5" customHeight="1" x14ac:dyDescent="0.2">
      <c r="A26" s="1" t="s">
        <v>19</v>
      </c>
      <c r="B26" s="37">
        <f t="shared" si="1"/>
        <v>16500</v>
      </c>
      <c r="C26" s="37">
        <v>4923</v>
      </c>
      <c r="D26" s="37">
        <v>11565</v>
      </c>
      <c r="E26" s="37" t="s">
        <v>66</v>
      </c>
      <c r="F26" s="37">
        <v>12</v>
      </c>
      <c r="G26" s="37" t="s">
        <v>66</v>
      </c>
      <c r="H26" s="37" t="s">
        <v>66</v>
      </c>
      <c r="I26" s="37" t="s">
        <v>66</v>
      </c>
    </row>
    <row r="27" spans="1:9" s="66" customFormat="1" ht="16.5" customHeight="1" x14ac:dyDescent="0.2">
      <c r="A27" s="1" t="s">
        <v>13</v>
      </c>
      <c r="B27" s="37">
        <f t="shared" si="1"/>
        <v>73965</v>
      </c>
      <c r="C27" s="37">
        <v>66067</v>
      </c>
      <c r="D27" s="37" t="s">
        <v>66</v>
      </c>
      <c r="E27" s="37" t="s">
        <v>66</v>
      </c>
      <c r="F27" s="37">
        <v>1564</v>
      </c>
      <c r="G27" s="37">
        <v>4362</v>
      </c>
      <c r="H27" s="37">
        <v>979</v>
      </c>
      <c r="I27" s="37">
        <v>993</v>
      </c>
    </row>
    <row r="28" spans="1:9" s="66" customFormat="1" ht="16.5" customHeight="1" x14ac:dyDescent="0.2">
      <c r="A28" s="1" t="s">
        <v>56</v>
      </c>
      <c r="B28" s="37">
        <f t="shared" si="1"/>
        <v>14043</v>
      </c>
      <c r="C28" s="37">
        <v>3200</v>
      </c>
      <c r="D28" s="37">
        <v>3203</v>
      </c>
      <c r="E28" s="37" t="s">
        <v>66</v>
      </c>
      <c r="F28" s="37">
        <v>1539</v>
      </c>
      <c r="G28" s="37">
        <v>4405</v>
      </c>
      <c r="H28" s="37">
        <v>870</v>
      </c>
      <c r="I28" s="37">
        <v>826</v>
      </c>
    </row>
    <row r="29" spans="1:9" s="66" customFormat="1" ht="16.5" customHeight="1" x14ac:dyDescent="0.2">
      <c r="A29" s="1" t="s">
        <v>58</v>
      </c>
      <c r="B29" s="37">
        <f t="shared" si="1"/>
        <v>14990</v>
      </c>
      <c r="C29" s="37">
        <v>110</v>
      </c>
      <c r="D29" s="37">
        <v>8130</v>
      </c>
      <c r="E29" s="37" t="s">
        <v>66</v>
      </c>
      <c r="F29" s="37">
        <v>1530</v>
      </c>
      <c r="G29" s="37">
        <v>2700</v>
      </c>
      <c r="H29" s="37">
        <v>1000</v>
      </c>
      <c r="I29" s="37">
        <v>1520</v>
      </c>
    </row>
    <row r="30" spans="1:9" s="66" customFormat="1" ht="16.5" customHeight="1" x14ac:dyDescent="0.2">
      <c r="A30" s="1" t="s">
        <v>11</v>
      </c>
      <c r="B30" s="37">
        <f t="shared" si="1"/>
        <v>24893</v>
      </c>
      <c r="C30" s="37">
        <v>20564</v>
      </c>
      <c r="D30" s="37">
        <v>62</v>
      </c>
      <c r="E30" s="37" t="s">
        <v>66</v>
      </c>
      <c r="F30" s="37">
        <v>2210</v>
      </c>
      <c r="G30" s="37">
        <v>1701</v>
      </c>
      <c r="H30" s="37" t="s">
        <v>66</v>
      </c>
      <c r="I30" s="37">
        <v>356</v>
      </c>
    </row>
    <row r="31" spans="1:9" s="66" customFormat="1" ht="16.5" customHeight="1" x14ac:dyDescent="0.2">
      <c r="A31" s="1" t="s">
        <v>57</v>
      </c>
      <c r="B31" s="37">
        <f t="shared" si="1"/>
        <v>2731</v>
      </c>
      <c r="C31" s="37">
        <v>45</v>
      </c>
      <c r="D31" s="37">
        <v>2138</v>
      </c>
      <c r="E31" s="37" t="s">
        <v>66</v>
      </c>
      <c r="F31" s="37">
        <v>448</v>
      </c>
      <c r="G31" s="37" t="s">
        <v>66</v>
      </c>
      <c r="H31" s="37" t="s">
        <v>66</v>
      </c>
      <c r="I31" s="37">
        <v>100</v>
      </c>
    </row>
    <row r="32" spans="1:9" s="67" customFormat="1" ht="16.5" customHeight="1" x14ac:dyDescent="0.2">
      <c r="A32" s="1" t="s">
        <v>10</v>
      </c>
      <c r="B32" s="37">
        <f t="shared" si="1"/>
        <v>78127</v>
      </c>
      <c r="C32" s="37">
        <v>28933</v>
      </c>
      <c r="D32" s="37">
        <f>41107+15</f>
        <v>41122</v>
      </c>
      <c r="E32" s="37" t="s">
        <v>66</v>
      </c>
      <c r="F32" s="37">
        <f>3769+1520</f>
        <v>5289</v>
      </c>
      <c r="G32" s="37">
        <v>160</v>
      </c>
      <c r="H32" s="37">
        <v>250</v>
      </c>
      <c r="I32" s="37">
        <f>2293+80</f>
        <v>2373</v>
      </c>
    </row>
    <row r="33" spans="1:9" s="66" customFormat="1" ht="16.5" customHeight="1" x14ac:dyDescent="0.2">
      <c r="A33" s="1" t="s">
        <v>59</v>
      </c>
      <c r="B33" s="37">
        <f t="shared" si="1"/>
        <v>6954</v>
      </c>
      <c r="C33" s="37">
        <v>45</v>
      </c>
      <c r="D33" s="37">
        <v>2892</v>
      </c>
      <c r="E33" s="37">
        <v>110</v>
      </c>
      <c r="F33" s="37">
        <v>1350</v>
      </c>
      <c r="G33" s="37">
        <v>110</v>
      </c>
      <c r="H33" s="37">
        <v>1175</v>
      </c>
      <c r="I33" s="37">
        <v>1272</v>
      </c>
    </row>
    <row r="34" spans="1:9" s="67" customFormat="1" ht="16.5" customHeight="1" x14ac:dyDescent="0.2">
      <c r="A34" s="1" t="s">
        <v>30</v>
      </c>
      <c r="B34" s="37">
        <f t="shared" si="1"/>
        <v>3021</v>
      </c>
      <c r="C34" s="37" t="s">
        <v>66</v>
      </c>
      <c r="D34" s="37">
        <v>3021</v>
      </c>
      <c r="E34" s="37" t="s">
        <v>66</v>
      </c>
      <c r="F34" s="37" t="s">
        <v>66</v>
      </c>
      <c r="G34" s="37" t="s">
        <v>66</v>
      </c>
      <c r="H34" s="37" t="s">
        <v>66</v>
      </c>
      <c r="I34" s="37" t="s">
        <v>66</v>
      </c>
    </row>
    <row r="35" spans="1:9" s="66" customFormat="1" ht="16.5" customHeight="1" x14ac:dyDescent="0.2">
      <c r="A35" s="1" t="s">
        <v>14</v>
      </c>
      <c r="B35" s="37">
        <f t="shared" si="1"/>
        <v>37317</v>
      </c>
      <c r="C35" s="37">
        <v>24814</v>
      </c>
      <c r="D35" s="37" t="s">
        <v>66</v>
      </c>
      <c r="E35" s="37" t="s">
        <v>66</v>
      </c>
      <c r="F35" s="37">
        <v>94</v>
      </c>
      <c r="G35" s="37">
        <v>11453</v>
      </c>
      <c r="H35" s="37">
        <v>121</v>
      </c>
      <c r="I35" s="37">
        <v>835</v>
      </c>
    </row>
    <row r="36" spans="1:9" s="66" customFormat="1" ht="16.5" customHeight="1" x14ac:dyDescent="0.2">
      <c r="A36" s="1" t="s">
        <v>29</v>
      </c>
      <c r="B36" s="37">
        <f t="shared" si="1"/>
        <v>85190</v>
      </c>
      <c r="C36" s="37">
        <v>3814</v>
      </c>
      <c r="D36" s="37">
        <v>36178</v>
      </c>
      <c r="E36" s="37" t="s">
        <v>66</v>
      </c>
      <c r="F36" s="37">
        <v>8270</v>
      </c>
      <c r="G36" s="37">
        <v>13715</v>
      </c>
      <c r="H36" s="37">
        <v>15915</v>
      </c>
      <c r="I36" s="37">
        <v>7298</v>
      </c>
    </row>
    <row r="37" spans="1:9" s="66" customFormat="1" ht="16.5" customHeight="1" x14ac:dyDescent="0.2">
      <c r="A37" s="1" t="s">
        <v>23</v>
      </c>
      <c r="B37" s="37">
        <f t="shared" si="1"/>
        <v>7630</v>
      </c>
      <c r="C37" s="37" t="s">
        <v>66</v>
      </c>
      <c r="D37" s="37">
        <v>1730</v>
      </c>
      <c r="E37" s="37" t="s">
        <v>66</v>
      </c>
      <c r="F37" s="37">
        <v>5900</v>
      </c>
      <c r="G37" s="37" t="s">
        <v>66</v>
      </c>
      <c r="H37" s="37" t="s">
        <v>66</v>
      </c>
      <c r="I37" s="37" t="s">
        <v>66</v>
      </c>
    </row>
    <row r="38" spans="1:9" s="66" customFormat="1" ht="16.5" customHeight="1" x14ac:dyDescent="0.2">
      <c r="A38" s="1" t="s">
        <v>39</v>
      </c>
      <c r="B38" s="37" t="s">
        <v>66</v>
      </c>
      <c r="C38" s="37" t="s">
        <v>66</v>
      </c>
      <c r="D38" s="37" t="s">
        <v>66</v>
      </c>
      <c r="E38" s="37" t="s">
        <v>66</v>
      </c>
      <c r="F38" s="37" t="s">
        <v>66</v>
      </c>
      <c r="G38" s="37" t="s">
        <v>66</v>
      </c>
      <c r="H38" s="37" t="s">
        <v>66</v>
      </c>
      <c r="I38" s="37" t="s">
        <v>66</v>
      </c>
    </row>
    <row r="39" spans="1:9" ht="13.15" customHeight="1" x14ac:dyDescent="0.2">
      <c r="A39" s="5"/>
      <c r="I39" s="2" t="s">
        <v>36</v>
      </c>
    </row>
    <row r="40" spans="1:9" s="40" customFormat="1" ht="60" customHeight="1" x14ac:dyDescent="0.25">
      <c r="A40" s="82" t="s">
        <v>75</v>
      </c>
      <c r="B40" s="82"/>
      <c r="C40" s="82"/>
      <c r="D40" s="82"/>
      <c r="E40" s="82"/>
      <c r="F40" s="82"/>
      <c r="G40" s="82"/>
      <c r="H40" s="82"/>
      <c r="I40" s="82"/>
    </row>
    <row r="41" spans="1:9" s="34" customFormat="1" ht="12" x14ac:dyDescent="0.2">
      <c r="A41" s="34" t="s">
        <v>52</v>
      </c>
      <c r="I41" s="35" t="s">
        <v>37</v>
      </c>
    </row>
    <row r="42" spans="1:9" ht="20.100000000000001" customHeight="1" x14ac:dyDescent="0.2">
      <c r="A42" s="83" t="s">
        <v>0</v>
      </c>
      <c r="B42" s="84" t="s">
        <v>60</v>
      </c>
      <c r="C42" s="84"/>
      <c r="D42" s="84"/>
      <c r="E42" s="84"/>
      <c r="F42" s="84"/>
      <c r="G42" s="84"/>
      <c r="H42" s="84"/>
      <c r="I42" s="84"/>
    </row>
    <row r="43" spans="1:9" ht="20.100000000000001" customHeight="1" x14ac:dyDescent="0.2">
      <c r="A43" s="83"/>
      <c r="B43" s="83" t="s">
        <v>34</v>
      </c>
      <c r="C43" s="83" t="s">
        <v>2</v>
      </c>
      <c r="D43" s="83"/>
      <c r="E43" s="83" t="s">
        <v>5</v>
      </c>
      <c r="F43" s="83" t="s">
        <v>33</v>
      </c>
      <c r="G43" s="83" t="s">
        <v>7</v>
      </c>
      <c r="H43" s="83" t="s">
        <v>72</v>
      </c>
      <c r="I43" s="83" t="s">
        <v>9</v>
      </c>
    </row>
    <row r="44" spans="1:9" ht="20.100000000000001" customHeight="1" x14ac:dyDescent="0.2">
      <c r="A44" s="83"/>
      <c r="B44" s="83"/>
      <c r="C44" s="53" t="s">
        <v>3</v>
      </c>
      <c r="D44" s="53" t="s">
        <v>4</v>
      </c>
      <c r="E44" s="83"/>
      <c r="F44" s="83"/>
      <c r="G44" s="83"/>
      <c r="H44" s="84"/>
      <c r="I44" s="83"/>
    </row>
    <row r="45" spans="1:9" ht="25.5" customHeight="1" x14ac:dyDescent="0.2">
      <c r="A45" s="3" t="s">
        <v>38</v>
      </c>
      <c r="B45" s="42">
        <f>SUM(B46:B77)</f>
        <v>934578</v>
      </c>
      <c r="C45" s="42">
        <f t="shared" ref="C45:I45" si="2">SUM(C46:C77)</f>
        <v>449076</v>
      </c>
      <c r="D45" s="42">
        <f t="shared" si="2"/>
        <v>258820</v>
      </c>
      <c r="E45" s="42">
        <f t="shared" si="2"/>
        <v>23740</v>
      </c>
      <c r="F45" s="42">
        <f t="shared" si="2"/>
        <v>86432</v>
      </c>
      <c r="G45" s="42">
        <f t="shared" si="2"/>
        <v>49636</v>
      </c>
      <c r="H45" s="42">
        <f t="shared" si="2"/>
        <v>33384</v>
      </c>
      <c r="I45" s="42">
        <f t="shared" si="2"/>
        <v>33490</v>
      </c>
    </row>
    <row r="46" spans="1:9" s="66" customFormat="1" ht="16.5" customHeight="1" x14ac:dyDescent="0.2">
      <c r="A46" s="1" t="s">
        <v>35</v>
      </c>
      <c r="B46" s="37">
        <f t="shared" ref="B46:B76" si="3">SUM(C46:I46)</f>
        <v>5500</v>
      </c>
      <c r="C46" s="37">
        <v>4960</v>
      </c>
      <c r="D46" s="37" t="s">
        <v>66</v>
      </c>
      <c r="E46" s="37">
        <v>30</v>
      </c>
      <c r="F46" s="37">
        <v>400</v>
      </c>
      <c r="G46" s="37">
        <v>60</v>
      </c>
      <c r="H46" s="37">
        <v>50</v>
      </c>
      <c r="I46" s="37" t="s">
        <v>66</v>
      </c>
    </row>
    <row r="47" spans="1:9" s="66" customFormat="1" ht="16.5" customHeight="1" x14ac:dyDescent="0.2">
      <c r="A47" s="1" t="s">
        <v>53</v>
      </c>
      <c r="B47" s="37">
        <f t="shared" si="3"/>
        <v>16706</v>
      </c>
      <c r="C47" s="57">
        <v>915</v>
      </c>
      <c r="D47" s="57">
        <v>5213</v>
      </c>
      <c r="E47" s="57">
        <v>117</v>
      </c>
      <c r="F47" s="57">
        <v>6793</v>
      </c>
      <c r="G47" s="57">
        <v>1530</v>
      </c>
      <c r="H47" s="57">
        <v>127</v>
      </c>
      <c r="I47" s="57">
        <v>2011</v>
      </c>
    </row>
    <row r="48" spans="1:9" s="66" customFormat="1" ht="16.5" customHeight="1" x14ac:dyDescent="0.2">
      <c r="A48" s="1" t="s">
        <v>24</v>
      </c>
      <c r="B48" s="37">
        <f t="shared" si="3"/>
        <v>60160</v>
      </c>
      <c r="C48" s="37">
        <f>5247+561</f>
        <v>5808</v>
      </c>
      <c r="D48" s="37">
        <f>29353+1491</f>
        <v>30844</v>
      </c>
      <c r="E48" s="37">
        <v>22060</v>
      </c>
      <c r="F48" s="37">
        <f>120+107</f>
        <v>227</v>
      </c>
      <c r="G48" s="37">
        <v>697</v>
      </c>
      <c r="H48" s="37">
        <v>277</v>
      </c>
      <c r="I48" s="37">
        <v>247</v>
      </c>
    </row>
    <row r="49" spans="1:9" s="66" customFormat="1" ht="16.5" customHeight="1" x14ac:dyDescent="0.2">
      <c r="A49" s="1" t="s">
        <v>20</v>
      </c>
      <c r="B49" s="37">
        <f t="shared" si="3"/>
        <v>3836</v>
      </c>
      <c r="C49" s="37" t="s">
        <v>66</v>
      </c>
      <c r="D49" s="37">
        <v>3836</v>
      </c>
      <c r="E49" s="37" t="s">
        <v>66</v>
      </c>
      <c r="F49" s="37" t="s">
        <v>66</v>
      </c>
      <c r="G49" s="37" t="s">
        <v>66</v>
      </c>
      <c r="H49" s="37" t="s">
        <v>66</v>
      </c>
      <c r="I49" s="37" t="s">
        <v>66</v>
      </c>
    </row>
    <row r="50" spans="1:9" s="66" customFormat="1" ht="16.5" customHeight="1" x14ac:dyDescent="0.2">
      <c r="A50" s="1" t="s">
        <v>31</v>
      </c>
      <c r="B50" s="37">
        <f t="shared" si="3"/>
        <v>14015</v>
      </c>
      <c r="C50" s="37">
        <v>2011</v>
      </c>
      <c r="D50" s="37">
        <v>667</v>
      </c>
      <c r="E50" s="37">
        <v>44</v>
      </c>
      <c r="F50" s="37">
        <v>5125</v>
      </c>
      <c r="G50" s="37">
        <v>2618</v>
      </c>
      <c r="H50" s="37">
        <v>3431</v>
      </c>
      <c r="I50" s="37">
        <v>119</v>
      </c>
    </row>
    <row r="51" spans="1:9" s="66" customFormat="1" ht="16.5" customHeight="1" x14ac:dyDescent="0.2">
      <c r="A51" s="1" t="s">
        <v>12</v>
      </c>
      <c r="B51" s="37">
        <f t="shared" si="3"/>
        <v>68447</v>
      </c>
      <c r="C51" s="37">
        <v>62555</v>
      </c>
      <c r="D51" s="37">
        <v>3341</v>
      </c>
      <c r="E51" s="37" t="s">
        <v>66</v>
      </c>
      <c r="F51" s="37">
        <v>217</v>
      </c>
      <c r="G51" s="37">
        <v>935</v>
      </c>
      <c r="H51" s="37">
        <v>28</v>
      </c>
      <c r="I51" s="37">
        <v>1371</v>
      </c>
    </row>
    <row r="52" spans="1:9" s="66" customFormat="1" ht="16.5" customHeight="1" x14ac:dyDescent="0.2">
      <c r="A52" s="1" t="s">
        <v>26</v>
      </c>
      <c r="B52" s="37">
        <f t="shared" si="3"/>
        <v>20934</v>
      </c>
      <c r="C52" s="37">
        <v>4521</v>
      </c>
      <c r="D52" s="37">
        <v>16413</v>
      </c>
      <c r="E52" s="37" t="s">
        <v>66</v>
      </c>
      <c r="F52" s="37" t="s">
        <v>66</v>
      </c>
      <c r="G52" s="37" t="s">
        <v>66</v>
      </c>
      <c r="H52" s="37" t="s">
        <v>66</v>
      </c>
      <c r="I52" s="37" t="s">
        <v>66</v>
      </c>
    </row>
    <row r="53" spans="1:9" s="66" customFormat="1" ht="16.5" customHeight="1" x14ac:dyDescent="0.2">
      <c r="A53" s="1" t="s">
        <v>22</v>
      </c>
      <c r="B53" s="37">
        <f t="shared" si="3"/>
        <v>176018</v>
      </c>
      <c r="C53" s="37">
        <f>148270+47</f>
        <v>148317</v>
      </c>
      <c r="D53" s="37">
        <f>380+2172</f>
        <v>2552</v>
      </c>
      <c r="E53" s="37">
        <v>100</v>
      </c>
      <c r="F53" s="37">
        <f>20518+410</f>
        <v>20928</v>
      </c>
      <c r="G53" s="37" t="s">
        <v>66</v>
      </c>
      <c r="H53" s="37">
        <f>3316+517</f>
        <v>3833</v>
      </c>
      <c r="I53" s="37">
        <v>288</v>
      </c>
    </row>
    <row r="54" spans="1:9" s="66" customFormat="1" ht="16.5" customHeight="1" x14ac:dyDescent="0.2">
      <c r="A54" s="1" t="s">
        <v>46</v>
      </c>
      <c r="B54" s="37">
        <f t="shared" si="3"/>
        <v>21714</v>
      </c>
      <c r="C54" s="37">
        <v>3284</v>
      </c>
      <c r="D54" s="37">
        <v>14768</v>
      </c>
      <c r="E54" s="37">
        <v>199</v>
      </c>
      <c r="F54" s="37">
        <v>1869</v>
      </c>
      <c r="G54" s="37">
        <v>275</v>
      </c>
      <c r="H54" s="37">
        <v>189</v>
      </c>
      <c r="I54" s="37">
        <v>1130</v>
      </c>
    </row>
    <row r="55" spans="1:9" s="66" customFormat="1" ht="16.5" customHeight="1" x14ac:dyDescent="0.2">
      <c r="A55" s="1" t="s">
        <v>47</v>
      </c>
      <c r="B55" s="37">
        <f t="shared" si="3"/>
        <v>22391</v>
      </c>
      <c r="C55" s="37">
        <v>19645</v>
      </c>
      <c r="D55" s="37">
        <v>1236</v>
      </c>
      <c r="E55" s="37">
        <v>230</v>
      </c>
      <c r="F55" s="37">
        <v>99</v>
      </c>
      <c r="G55" s="37">
        <v>90</v>
      </c>
      <c r="H55" s="37">
        <v>88</v>
      </c>
      <c r="I55" s="37">
        <v>1003</v>
      </c>
    </row>
    <row r="56" spans="1:9" s="66" customFormat="1" ht="16.5" customHeight="1" x14ac:dyDescent="0.2">
      <c r="A56" s="1" t="s">
        <v>16</v>
      </c>
      <c r="B56" s="37">
        <f t="shared" si="3"/>
        <v>5479</v>
      </c>
      <c r="C56" s="37">
        <v>26</v>
      </c>
      <c r="D56" s="37" t="s">
        <v>66</v>
      </c>
      <c r="E56" s="37" t="s">
        <v>66</v>
      </c>
      <c r="F56" s="37">
        <v>528</v>
      </c>
      <c r="G56" s="37">
        <v>760</v>
      </c>
      <c r="H56" s="37" t="s">
        <v>66</v>
      </c>
      <c r="I56" s="37">
        <v>4165</v>
      </c>
    </row>
    <row r="57" spans="1:9" s="66" customFormat="1" ht="16.5" customHeight="1" x14ac:dyDescent="0.2">
      <c r="A57" s="1" t="s">
        <v>18</v>
      </c>
      <c r="B57" s="37">
        <f t="shared" si="3"/>
        <v>10454</v>
      </c>
      <c r="C57" s="37">
        <v>3449</v>
      </c>
      <c r="D57" s="37">
        <v>1623</v>
      </c>
      <c r="E57" s="37">
        <v>829</v>
      </c>
      <c r="F57" s="37">
        <v>4224</v>
      </c>
      <c r="G57" s="37">
        <v>260</v>
      </c>
      <c r="H57" s="37">
        <v>69</v>
      </c>
      <c r="I57" s="37" t="s">
        <v>66</v>
      </c>
    </row>
    <row r="58" spans="1:9" s="66" customFormat="1" ht="16.5" customHeight="1" x14ac:dyDescent="0.2">
      <c r="A58" s="1" t="s">
        <v>17</v>
      </c>
      <c r="B58" s="37">
        <f t="shared" si="3"/>
        <v>2001</v>
      </c>
      <c r="C58" s="37">
        <v>25</v>
      </c>
      <c r="D58" s="37" t="s">
        <v>66</v>
      </c>
      <c r="E58" s="37" t="s">
        <v>66</v>
      </c>
      <c r="F58" s="37" t="s">
        <v>66</v>
      </c>
      <c r="G58" s="37">
        <v>1405</v>
      </c>
      <c r="H58" s="37" t="s">
        <v>66</v>
      </c>
      <c r="I58" s="37">
        <v>571</v>
      </c>
    </row>
    <row r="59" spans="1:9" s="66" customFormat="1" ht="16.5" customHeight="1" x14ac:dyDescent="0.2">
      <c r="A59" s="1" t="s">
        <v>54</v>
      </c>
      <c r="B59" s="37">
        <f t="shared" si="3"/>
        <v>11718</v>
      </c>
      <c r="C59" s="37">
        <v>9050</v>
      </c>
      <c r="D59" s="37">
        <v>35</v>
      </c>
      <c r="E59" s="37">
        <v>13</v>
      </c>
      <c r="F59" s="37">
        <v>1883</v>
      </c>
      <c r="G59" s="37">
        <v>223</v>
      </c>
      <c r="H59" s="37">
        <v>411</v>
      </c>
      <c r="I59" s="37">
        <v>103</v>
      </c>
    </row>
    <row r="60" spans="1:9" s="66" customFormat="1" ht="16.5" customHeight="1" x14ac:dyDescent="0.2">
      <c r="A60" s="1" t="s">
        <v>15</v>
      </c>
      <c r="B60" s="37">
        <f t="shared" si="3"/>
        <v>16437</v>
      </c>
      <c r="C60" s="37">
        <f>5753+0</f>
        <v>5753</v>
      </c>
      <c r="D60" s="37">
        <v>12</v>
      </c>
      <c r="E60" s="37" t="s">
        <v>66</v>
      </c>
      <c r="F60" s="37">
        <f>1982+927</f>
        <v>2909</v>
      </c>
      <c r="G60" s="37">
        <f>1602+316</f>
        <v>1918</v>
      </c>
      <c r="H60" s="37">
        <v>227</v>
      </c>
      <c r="I60" s="37">
        <f>5513+105</f>
        <v>5618</v>
      </c>
    </row>
    <row r="61" spans="1:9" s="66" customFormat="1" ht="16.5" customHeight="1" x14ac:dyDescent="0.2">
      <c r="A61" s="1" t="s">
        <v>21</v>
      </c>
      <c r="B61" s="37">
        <f t="shared" si="3"/>
        <v>25785</v>
      </c>
      <c r="C61" s="37" t="s">
        <v>66</v>
      </c>
      <c r="D61" s="37">
        <v>25785</v>
      </c>
      <c r="E61" s="37" t="s">
        <v>66</v>
      </c>
      <c r="F61" s="37" t="s">
        <v>66</v>
      </c>
      <c r="G61" s="37" t="s">
        <v>66</v>
      </c>
      <c r="H61" s="37" t="s">
        <v>66</v>
      </c>
      <c r="I61" s="37" t="s">
        <v>66</v>
      </c>
    </row>
    <row r="62" spans="1:9" s="66" customFormat="1" ht="16.5" customHeight="1" x14ac:dyDescent="0.2">
      <c r="A62" s="1" t="s">
        <v>55</v>
      </c>
      <c r="B62" s="37">
        <f t="shared" si="3"/>
        <v>15423</v>
      </c>
      <c r="C62" s="57">
        <v>30</v>
      </c>
      <c r="D62" s="57">
        <v>14613</v>
      </c>
      <c r="E62" s="57" t="s">
        <v>66</v>
      </c>
      <c r="F62" s="57">
        <v>346</v>
      </c>
      <c r="G62" s="57">
        <v>77</v>
      </c>
      <c r="H62" s="57" t="s">
        <v>66</v>
      </c>
      <c r="I62" s="57">
        <v>357</v>
      </c>
    </row>
    <row r="63" spans="1:9" s="66" customFormat="1" ht="16.5" customHeight="1" x14ac:dyDescent="0.2">
      <c r="A63" s="1" t="s">
        <v>25</v>
      </c>
      <c r="B63" s="37">
        <f t="shared" si="3"/>
        <v>36296</v>
      </c>
      <c r="C63" s="37">
        <v>16158</v>
      </c>
      <c r="D63" s="37">
        <v>9608</v>
      </c>
      <c r="E63" s="37">
        <v>5</v>
      </c>
      <c r="F63" s="37">
        <v>10145</v>
      </c>
      <c r="G63" s="37">
        <v>370</v>
      </c>
      <c r="H63" s="37">
        <v>10</v>
      </c>
      <c r="I63" s="37" t="s">
        <v>66</v>
      </c>
    </row>
    <row r="64" spans="1:9" s="66" customFormat="1" ht="16.5" customHeight="1" x14ac:dyDescent="0.2">
      <c r="A64" s="1" t="s">
        <v>32</v>
      </c>
      <c r="B64" s="37">
        <f t="shared" si="3"/>
        <v>35580</v>
      </c>
      <c r="C64" s="37">
        <v>11120</v>
      </c>
      <c r="D64" s="37">
        <v>16470</v>
      </c>
      <c r="E64" s="37" t="s">
        <v>66</v>
      </c>
      <c r="F64" s="37">
        <v>2369</v>
      </c>
      <c r="G64" s="37" t="s">
        <v>66</v>
      </c>
      <c r="H64" s="37">
        <v>4424</v>
      </c>
      <c r="I64" s="37">
        <v>1197</v>
      </c>
    </row>
    <row r="65" spans="1:15" s="66" customFormat="1" ht="16.5" customHeight="1" x14ac:dyDescent="0.2">
      <c r="A65" s="1" t="s">
        <v>19</v>
      </c>
      <c r="B65" s="37">
        <f t="shared" si="3"/>
        <v>16312</v>
      </c>
      <c r="C65" s="37">
        <v>4923</v>
      </c>
      <c r="D65" s="37">
        <v>11377</v>
      </c>
      <c r="E65" s="37" t="s">
        <v>66</v>
      </c>
      <c r="F65" s="37">
        <v>12</v>
      </c>
      <c r="G65" s="37" t="s">
        <v>66</v>
      </c>
      <c r="H65" s="37" t="s">
        <v>66</v>
      </c>
      <c r="I65" s="37" t="s">
        <v>66</v>
      </c>
    </row>
    <row r="66" spans="1:15" s="66" customFormat="1" ht="16.5" customHeight="1" x14ac:dyDescent="0.2">
      <c r="A66" s="1" t="s">
        <v>13</v>
      </c>
      <c r="B66" s="37">
        <f t="shared" si="3"/>
        <v>73708</v>
      </c>
      <c r="C66" s="37">
        <v>65839</v>
      </c>
      <c r="D66" s="37" t="s">
        <v>66</v>
      </c>
      <c r="E66" s="37" t="s">
        <v>66</v>
      </c>
      <c r="F66" s="37">
        <v>1556</v>
      </c>
      <c r="G66" s="37">
        <v>4347</v>
      </c>
      <c r="H66" s="37">
        <v>973</v>
      </c>
      <c r="I66" s="37">
        <v>993</v>
      </c>
    </row>
    <row r="67" spans="1:15" s="66" customFormat="1" ht="16.5" customHeight="1" x14ac:dyDescent="0.2">
      <c r="A67" s="1" t="s">
        <v>56</v>
      </c>
      <c r="B67" s="37">
        <f t="shared" si="3"/>
        <v>14030</v>
      </c>
      <c r="C67" s="37">
        <v>3211</v>
      </c>
      <c r="D67" s="37">
        <v>3191</v>
      </c>
      <c r="E67" s="37" t="s">
        <v>66</v>
      </c>
      <c r="F67" s="37">
        <v>1525</v>
      </c>
      <c r="G67" s="37">
        <v>4400</v>
      </c>
      <c r="H67" s="37">
        <v>873</v>
      </c>
      <c r="I67" s="37">
        <v>830</v>
      </c>
    </row>
    <row r="68" spans="1:15" s="66" customFormat="1" ht="16.5" customHeight="1" x14ac:dyDescent="0.2">
      <c r="A68" s="1" t="s">
        <v>58</v>
      </c>
      <c r="B68" s="37">
        <f t="shared" si="3"/>
        <v>15009</v>
      </c>
      <c r="C68" s="37">
        <v>103</v>
      </c>
      <c r="D68" s="37">
        <v>8135</v>
      </c>
      <c r="E68" s="37" t="s">
        <v>66</v>
      </c>
      <c r="F68" s="37">
        <v>1537</v>
      </c>
      <c r="G68" s="37">
        <v>2697</v>
      </c>
      <c r="H68" s="37">
        <v>1011</v>
      </c>
      <c r="I68" s="37">
        <v>1526</v>
      </c>
    </row>
    <row r="69" spans="1:15" s="66" customFormat="1" ht="16.5" customHeight="1" x14ac:dyDescent="0.2">
      <c r="A69" s="1" t="s">
        <v>11</v>
      </c>
      <c r="B69" s="37">
        <f t="shared" si="3"/>
        <v>25263</v>
      </c>
      <c r="C69" s="37">
        <v>20564</v>
      </c>
      <c r="D69" s="37">
        <v>62</v>
      </c>
      <c r="E69" s="37" t="s">
        <v>66</v>
      </c>
      <c r="F69" s="37">
        <v>2580</v>
      </c>
      <c r="G69" s="37">
        <v>1701</v>
      </c>
      <c r="H69" s="37" t="s">
        <v>66</v>
      </c>
      <c r="I69" s="37">
        <v>356</v>
      </c>
    </row>
    <row r="70" spans="1:15" s="66" customFormat="1" ht="16.5" customHeight="1" x14ac:dyDescent="0.2">
      <c r="A70" s="1" t="s">
        <v>57</v>
      </c>
      <c r="B70" s="37">
        <f t="shared" si="3"/>
        <v>2743</v>
      </c>
      <c r="C70" s="37">
        <v>50</v>
      </c>
      <c r="D70" s="37">
        <v>2140</v>
      </c>
      <c r="E70" s="37" t="s">
        <v>66</v>
      </c>
      <c r="F70" s="37">
        <v>450</v>
      </c>
      <c r="G70" s="37" t="s">
        <v>66</v>
      </c>
      <c r="H70" s="37" t="s">
        <v>66</v>
      </c>
      <c r="I70" s="37">
        <v>103</v>
      </c>
    </row>
    <row r="71" spans="1:15" s="67" customFormat="1" ht="16.5" customHeight="1" x14ac:dyDescent="0.2">
      <c r="A71" s="1" t="s">
        <v>10</v>
      </c>
      <c r="B71" s="37">
        <f t="shared" si="3"/>
        <v>78696</v>
      </c>
      <c r="C71" s="37">
        <f>27780+0</f>
        <v>27780</v>
      </c>
      <c r="D71" s="37">
        <f>43050+17</f>
        <v>43067</v>
      </c>
      <c r="E71" s="37" t="s">
        <v>66</v>
      </c>
      <c r="F71" s="37">
        <f>3559+1523</f>
        <v>5082</v>
      </c>
      <c r="G71" s="37">
        <v>155</v>
      </c>
      <c r="H71" s="37">
        <v>252</v>
      </c>
      <c r="I71" s="37">
        <f>2273+87</f>
        <v>2360</v>
      </c>
    </row>
    <row r="72" spans="1:15" s="66" customFormat="1" ht="16.5" customHeight="1" x14ac:dyDescent="0.2">
      <c r="A72" s="1" t="s">
        <v>59</v>
      </c>
      <c r="B72" s="37">
        <f t="shared" si="3"/>
        <v>6965</v>
      </c>
      <c r="C72" s="37">
        <v>47</v>
      </c>
      <c r="D72" s="37">
        <v>2901</v>
      </c>
      <c r="E72" s="37">
        <v>113</v>
      </c>
      <c r="F72" s="37">
        <v>1354</v>
      </c>
      <c r="G72" s="37">
        <v>115</v>
      </c>
      <c r="H72" s="37">
        <v>1170</v>
      </c>
      <c r="I72" s="37">
        <v>1265</v>
      </c>
    </row>
    <row r="73" spans="1:15" s="67" customFormat="1" ht="16.5" customHeight="1" x14ac:dyDescent="0.2">
      <c r="A73" s="1" t="s">
        <v>30</v>
      </c>
      <c r="B73" s="37">
        <f t="shared" si="3"/>
        <v>3021</v>
      </c>
      <c r="C73" s="37" t="s">
        <v>66</v>
      </c>
      <c r="D73" s="37">
        <v>3021</v>
      </c>
      <c r="E73" s="37" t="s">
        <v>66</v>
      </c>
      <c r="F73" s="37" t="s">
        <v>66</v>
      </c>
      <c r="G73" s="37" t="s">
        <v>66</v>
      </c>
      <c r="H73" s="37" t="s">
        <v>66</v>
      </c>
      <c r="I73" s="37" t="s">
        <v>66</v>
      </c>
    </row>
    <row r="74" spans="1:15" s="66" customFormat="1" ht="16.5" customHeight="1" x14ac:dyDescent="0.2">
      <c r="A74" s="1" t="s">
        <v>14</v>
      </c>
      <c r="B74" s="37">
        <f t="shared" si="3"/>
        <v>37317</v>
      </c>
      <c r="C74" s="37">
        <v>24814</v>
      </c>
      <c r="D74" s="37" t="s">
        <v>66</v>
      </c>
      <c r="E74" s="37" t="s">
        <v>66</v>
      </c>
      <c r="F74" s="37">
        <v>94</v>
      </c>
      <c r="G74" s="37">
        <v>11453</v>
      </c>
      <c r="H74" s="37">
        <v>121</v>
      </c>
      <c r="I74" s="37">
        <v>835</v>
      </c>
    </row>
    <row r="75" spans="1:15" s="66" customFormat="1" ht="16.5" customHeight="1" x14ac:dyDescent="0.2">
      <c r="A75" s="1" t="s">
        <v>29</v>
      </c>
      <c r="B75" s="37">
        <f t="shared" si="3"/>
        <v>84990</v>
      </c>
      <c r="C75" s="37">
        <v>4118</v>
      </c>
      <c r="D75" s="37">
        <v>36180</v>
      </c>
      <c r="E75" s="37" t="s">
        <v>66</v>
      </c>
      <c r="F75" s="37">
        <v>8280</v>
      </c>
      <c r="G75" s="37">
        <v>13550</v>
      </c>
      <c r="H75" s="37">
        <v>15820</v>
      </c>
      <c r="I75" s="37">
        <v>7042</v>
      </c>
    </row>
    <row r="76" spans="1:15" s="66" customFormat="1" ht="16.5" customHeight="1" x14ac:dyDescent="0.2">
      <c r="A76" s="1" t="s">
        <v>23</v>
      </c>
      <c r="B76" s="37">
        <f t="shared" si="3"/>
        <v>7630</v>
      </c>
      <c r="C76" s="37" t="s">
        <v>66</v>
      </c>
      <c r="D76" s="37">
        <v>1730</v>
      </c>
      <c r="E76" s="37" t="s">
        <v>66</v>
      </c>
      <c r="F76" s="37">
        <v>5900</v>
      </c>
      <c r="G76" s="37" t="s">
        <v>66</v>
      </c>
      <c r="H76" s="37" t="s">
        <v>66</v>
      </c>
      <c r="I76" s="37" t="s">
        <v>66</v>
      </c>
    </row>
    <row r="77" spans="1:15" s="66" customFormat="1" ht="16.5" customHeight="1" x14ac:dyDescent="0.2">
      <c r="A77" s="1" t="s">
        <v>39</v>
      </c>
      <c r="B77" s="37" t="s">
        <v>66</v>
      </c>
      <c r="C77" s="37" t="s">
        <v>66</v>
      </c>
      <c r="D77" s="37" t="s">
        <v>66</v>
      </c>
      <c r="E77" s="37" t="s">
        <v>66</v>
      </c>
      <c r="F77" s="37" t="s">
        <v>66</v>
      </c>
      <c r="G77" s="37" t="s">
        <v>66</v>
      </c>
      <c r="H77" s="37" t="s">
        <v>66</v>
      </c>
      <c r="I77" s="37" t="s">
        <v>66</v>
      </c>
    </row>
    <row r="78" spans="1:15" ht="12.75" customHeight="1" x14ac:dyDescent="0.2">
      <c r="A78" s="29"/>
      <c r="B78" s="38"/>
      <c r="C78" s="38"/>
      <c r="D78" s="38"/>
      <c r="E78" s="38"/>
      <c r="F78" s="38"/>
      <c r="G78" s="38"/>
      <c r="H78" s="38"/>
      <c r="I78" s="16" t="s">
        <v>36</v>
      </c>
      <c r="J78" s="20"/>
      <c r="K78" s="20"/>
      <c r="L78" s="20"/>
      <c r="M78" s="20"/>
      <c r="N78" s="20"/>
      <c r="O78" s="20"/>
    </row>
    <row r="79" spans="1:15" ht="60" customHeight="1" x14ac:dyDescent="0.2">
      <c r="A79" s="82" t="s">
        <v>75</v>
      </c>
      <c r="B79" s="82"/>
      <c r="C79" s="82"/>
      <c r="D79" s="82"/>
      <c r="E79" s="82"/>
      <c r="F79" s="82"/>
      <c r="G79" s="82"/>
      <c r="H79" s="82"/>
      <c r="I79" s="82"/>
    </row>
    <row r="80" spans="1:15" s="34" customFormat="1" ht="12" x14ac:dyDescent="0.2">
      <c r="A80" s="34" t="s">
        <v>52</v>
      </c>
      <c r="I80" s="35" t="s">
        <v>37</v>
      </c>
    </row>
    <row r="81" spans="1:15" ht="20.100000000000001" customHeight="1" x14ac:dyDescent="0.2">
      <c r="A81" s="83" t="s">
        <v>0</v>
      </c>
      <c r="B81" s="84" t="s">
        <v>65</v>
      </c>
      <c r="C81" s="84"/>
      <c r="D81" s="84"/>
      <c r="E81" s="84"/>
      <c r="F81" s="84"/>
      <c r="G81" s="84"/>
      <c r="H81" s="84"/>
      <c r="I81" s="84"/>
      <c r="J81" s="85"/>
      <c r="K81" s="85"/>
      <c r="L81" s="85"/>
      <c r="M81" s="85"/>
      <c r="N81" s="85"/>
      <c r="O81" s="85"/>
    </row>
    <row r="82" spans="1:15" ht="20.100000000000001" customHeight="1" x14ac:dyDescent="0.2">
      <c r="A82" s="83"/>
      <c r="B82" s="83" t="s">
        <v>34</v>
      </c>
      <c r="C82" s="83" t="s">
        <v>2</v>
      </c>
      <c r="D82" s="83"/>
      <c r="E82" s="83" t="s">
        <v>5</v>
      </c>
      <c r="F82" s="83" t="s">
        <v>33</v>
      </c>
      <c r="G82" s="83" t="s">
        <v>7</v>
      </c>
      <c r="H82" s="83" t="s">
        <v>71</v>
      </c>
      <c r="I82" s="83" t="s">
        <v>9</v>
      </c>
      <c r="J82" s="54"/>
      <c r="K82" s="86"/>
      <c r="L82" s="86"/>
      <c r="M82" s="86"/>
      <c r="N82" s="86"/>
      <c r="O82" s="86"/>
    </row>
    <row r="83" spans="1:15" ht="20.100000000000001" customHeight="1" x14ac:dyDescent="0.2">
      <c r="A83" s="83"/>
      <c r="B83" s="83"/>
      <c r="C83" s="53" t="s">
        <v>3</v>
      </c>
      <c r="D83" s="53" t="s">
        <v>4</v>
      </c>
      <c r="E83" s="83"/>
      <c r="F83" s="83"/>
      <c r="G83" s="83"/>
      <c r="H83" s="83"/>
      <c r="I83" s="83"/>
      <c r="J83" s="54"/>
      <c r="K83" s="86"/>
      <c r="L83" s="86"/>
      <c r="M83" s="86"/>
      <c r="N83" s="86"/>
      <c r="O83" s="86"/>
    </row>
    <row r="84" spans="1:15" ht="25.5" customHeight="1" x14ac:dyDescent="0.2">
      <c r="A84" s="3" t="s">
        <v>38</v>
      </c>
      <c r="B84" s="32">
        <f>SUM(B85:B116)</f>
        <v>932652</v>
      </c>
      <c r="C84" s="32">
        <f t="shared" ref="C84:I84" si="4">SUM(C85:C116)</f>
        <v>441279</v>
      </c>
      <c r="D84" s="32">
        <f t="shared" si="4"/>
        <v>256060</v>
      </c>
      <c r="E84" s="32">
        <f t="shared" si="4"/>
        <v>23493</v>
      </c>
      <c r="F84" s="32">
        <f t="shared" si="4"/>
        <v>95694</v>
      </c>
      <c r="G84" s="32">
        <f t="shared" si="4"/>
        <v>49329</v>
      </c>
      <c r="H84" s="32">
        <f t="shared" si="4"/>
        <v>33244</v>
      </c>
      <c r="I84" s="32">
        <f t="shared" si="4"/>
        <v>33553</v>
      </c>
      <c r="J84" s="36"/>
      <c r="K84" s="36"/>
      <c r="L84" s="36"/>
      <c r="M84" s="36"/>
      <c r="N84" s="36"/>
      <c r="O84" s="36"/>
    </row>
    <row r="85" spans="1:15" ht="16.5" customHeight="1" x14ac:dyDescent="0.2">
      <c r="A85" s="1" t="s">
        <v>35</v>
      </c>
      <c r="B85" s="37">
        <f t="shared" ref="B85:B115" si="5">SUM(C85:I85)</f>
        <v>5500</v>
      </c>
      <c r="C85" s="37">
        <v>4960</v>
      </c>
      <c r="D85" s="37" t="s">
        <v>66</v>
      </c>
      <c r="E85" s="37">
        <v>30</v>
      </c>
      <c r="F85" s="37">
        <v>400</v>
      </c>
      <c r="G85" s="37">
        <v>60</v>
      </c>
      <c r="H85" s="37">
        <v>50</v>
      </c>
      <c r="I85" s="37" t="s">
        <v>66</v>
      </c>
      <c r="J85" s="20"/>
      <c r="K85" s="20"/>
      <c r="L85" s="20"/>
      <c r="M85" s="20"/>
      <c r="N85" s="20"/>
      <c r="O85" s="20"/>
    </row>
    <row r="86" spans="1:15" ht="16.5" customHeight="1" x14ac:dyDescent="0.2">
      <c r="A86" s="1" t="s">
        <v>53</v>
      </c>
      <c r="B86" s="37">
        <f t="shared" si="5"/>
        <v>16726</v>
      </c>
      <c r="C86" s="37">
        <v>925</v>
      </c>
      <c r="D86" s="37">
        <v>5215</v>
      </c>
      <c r="E86" s="37">
        <v>110</v>
      </c>
      <c r="F86" s="37">
        <v>6798</v>
      </c>
      <c r="G86" s="37">
        <v>1536</v>
      </c>
      <c r="H86" s="37">
        <v>122</v>
      </c>
      <c r="I86" s="37">
        <v>2020</v>
      </c>
      <c r="J86" s="43"/>
      <c r="K86" s="20"/>
      <c r="L86" s="20"/>
      <c r="M86" s="20"/>
      <c r="N86" s="20"/>
      <c r="O86" s="20"/>
    </row>
    <row r="87" spans="1:15" ht="16.5" customHeight="1" x14ac:dyDescent="0.2">
      <c r="A87" s="1" t="s">
        <v>24</v>
      </c>
      <c r="B87" s="37">
        <f t="shared" si="5"/>
        <v>60189</v>
      </c>
      <c r="C87" s="37">
        <v>5812</v>
      </c>
      <c r="D87" s="37">
        <v>30851</v>
      </c>
      <c r="E87" s="37">
        <v>22060</v>
      </c>
      <c r="F87" s="37">
        <v>232</v>
      </c>
      <c r="G87" s="37">
        <v>704</v>
      </c>
      <c r="H87" s="37">
        <v>272</v>
      </c>
      <c r="I87" s="37">
        <v>258</v>
      </c>
      <c r="J87" s="20"/>
      <c r="K87" s="20"/>
      <c r="L87" s="20"/>
      <c r="M87" s="20"/>
      <c r="N87" s="20"/>
      <c r="O87" s="20"/>
    </row>
    <row r="88" spans="1:15" ht="16.5" customHeight="1" x14ac:dyDescent="0.2">
      <c r="A88" s="1" t="s">
        <v>20</v>
      </c>
      <c r="B88" s="37">
        <f t="shared" si="5"/>
        <v>3836</v>
      </c>
      <c r="C88" s="37" t="s">
        <v>66</v>
      </c>
      <c r="D88" s="37">
        <v>3836</v>
      </c>
      <c r="E88" s="37" t="s">
        <v>66</v>
      </c>
      <c r="F88" s="37" t="s">
        <v>66</v>
      </c>
      <c r="G88" s="37" t="s">
        <v>66</v>
      </c>
      <c r="H88" s="37" t="s">
        <v>66</v>
      </c>
      <c r="I88" s="37" t="s">
        <v>66</v>
      </c>
      <c r="J88" s="20"/>
      <c r="K88" s="20"/>
      <c r="L88" s="20"/>
      <c r="M88" s="20"/>
      <c r="N88" s="20"/>
      <c r="O88" s="20"/>
    </row>
    <row r="89" spans="1:15" ht="16.5" customHeight="1" x14ac:dyDescent="0.2">
      <c r="A89" s="1" t="s">
        <v>31</v>
      </c>
      <c r="B89" s="37">
        <f t="shared" si="5"/>
        <v>14030</v>
      </c>
      <c r="C89" s="37">
        <v>2011</v>
      </c>
      <c r="D89" s="37">
        <v>667</v>
      </c>
      <c r="E89" s="37">
        <v>44</v>
      </c>
      <c r="F89" s="37">
        <v>5140</v>
      </c>
      <c r="G89" s="37">
        <v>2618</v>
      </c>
      <c r="H89" s="37">
        <v>3431</v>
      </c>
      <c r="I89" s="37">
        <v>119</v>
      </c>
      <c r="J89" s="20"/>
      <c r="K89" s="20"/>
      <c r="L89" s="20"/>
      <c r="M89" s="20"/>
      <c r="N89" s="20"/>
      <c r="O89" s="20"/>
    </row>
    <row r="90" spans="1:15" ht="16.5" customHeight="1" x14ac:dyDescent="0.2">
      <c r="A90" s="1" t="s">
        <v>12</v>
      </c>
      <c r="B90" s="37">
        <f t="shared" si="5"/>
        <v>68411</v>
      </c>
      <c r="C90" s="37">
        <v>62374</v>
      </c>
      <c r="D90" s="37">
        <v>3341</v>
      </c>
      <c r="E90" s="37" t="s">
        <v>66</v>
      </c>
      <c r="F90" s="37">
        <v>503</v>
      </c>
      <c r="G90" s="37">
        <v>904</v>
      </c>
      <c r="H90" s="37" t="s">
        <v>66</v>
      </c>
      <c r="I90" s="37">
        <v>1289</v>
      </c>
      <c r="J90" s="20"/>
      <c r="K90" s="20"/>
      <c r="L90" s="20"/>
      <c r="M90" s="20"/>
      <c r="N90" s="20"/>
      <c r="O90" s="20"/>
    </row>
    <row r="91" spans="1:15" ht="16.5" customHeight="1" x14ac:dyDescent="0.2">
      <c r="A91" s="1" t="s">
        <v>26</v>
      </c>
      <c r="B91" s="37">
        <f t="shared" si="5"/>
        <v>20934</v>
      </c>
      <c r="C91" s="37">
        <v>4521</v>
      </c>
      <c r="D91" s="37">
        <v>16413</v>
      </c>
      <c r="E91" s="37" t="s">
        <v>66</v>
      </c>
      <c r="F91" s="37" t="s">
        <v>66</v>
      </c>
      <c r="G91" s="37" t="s">
        <v>66</v>
      </c>
      <c r="H91" s="37" t="s">
        <v>66</v>
      </c>
      <c r="I91" s="37" t="s">
        <v>66</v>
      </c>
      <c r="J91" s="43"/>
      <c r="K91" s="20"/>
      <c r="L91" s="20"/>
      <c r="M91" s="20"/>
      <c r="N91" s="20"/>
      <c r="O91" s="20"/>
    </row>
    <row r="92" spans="1:15" ht="16.5" customHeight="1" x14ac:dyDescent="0.2">
      <c r="A92" s="1" t="s">
        <v>22</v>
      </c>
      <c r="B92" s="37">
        <f t="shared" si="5"/>
        <v>176038</v>
      </c>
      <c r="C92" s="37">
        <v>148325</v>
      </c>
      <c r="D92" s="37">
        <v>2558</v>
      </c>
      <c r="E92" s="37">
        <v>95</v>
      </c>
      <c r="F92" s="37">
        <v>20934</v>
      </c>
      <c r="G92" s="37" t="s">
        <v>66</v>
      </c>
      <c r="H92" s="37">
        <v>3828</v>
      </c>
      <c r="I92" s="37">
        <v>298</v>
      </c>
      <c r="J92" s="20"/>
      <c r="K92" s="20"/>
      <c r="L92" s="20"/>
      <c r="M92" s="20"/>
      <c r="N92" s="20"/>
      <c r="O92" s="20"/>
    </row>
    <row r="93" spans="1:15" ht="16.5" customHeight="1" x14ac:dyDescent="0.2">
      <c r="A93" s="1" t="s">
        <v>46</v>
      </c>
      <c r="B93" s="37">
        <f t="shared" si="5"/>
        <v>19567</v>
      </c>
      <c r="C93" s="37">
        <v>1092</v>
      </c>
      <c r="D93" s="37">
        <v>14780</v>
      </c>
      <c r="E93" s="37">
        <v>200</v>
      </c>
      <c r="F93" s="37">
        <v>1900</v>
      </c>
      <c r="G93" s="37">
        <v>275</v>
      </c>
      <c r="H93" s="37">
        <v>190</v>
      </c>
      <c r="I93" s="37">
        <v>1130</v>
      </c>
      <c r="J93" s="20"/>
      <c r="K93" s="20"/>
      <c r="L93" s="20"/>
      <c r="M93" s="20"/>
      <c r="N93" s="20"/>
      <c r="O93" s="20"/>
    </row>
    <row r="94" spans="1:15" ht="16.5" customHeight="1" x14ac:dyDescent="0.2">
      <c r="A94" s="1" t="s">
        <v>47</v>
      </c>
      <c r="B94" s="37">
        <f t="shared" si="5"/>
        <v>22391</v>
      </c>
      <c r="C94" s="37">
        <v>19645</v>
      </c>
      <c r="D94" s="37">
        <v>1655</v>
      </c>
      <c r="E94" s="37" t="s">
        <v>66</v>
      </c>
      <c r="F94" s="37" t="s">
        <v>66</v>
      </c>
      <c r="G94" s="37" t="s">
        <v>66</v>
      </c>
      <c r="H94" s="37" t="s">
        <v>66</v>
      </c>
      <c r="I94" s="37">
        <v>1091</v>
      </c>
      <c r="J94" s="20"/>
      <c r="K94" s="20"/>
      <c r="L94" s="20"/>
      <c r="M94" s="20"/>
      <c r="N94" s="20"/>
      <c r="O94" s="20"/>
    </row>
    <row r="95" spans="1:15" ht="16.5" customHeight="1" x14ac:dyDescent="0.2">
      <c r="A95" s="1" t="s">
        <v>16</v>
      </c>
      <c r="B95" s="37">
        <f t="shared" si="5"/>
        <v>5479</v>
      </c>
      <c r="C95" s="37">
        <v>26</v>
      </c>
      <c r="D95" s="37" t="s">
        <v>66</v>
      </c>
      <c r="E95" s="37" t="s">
        <v>66</v>
      </c>
      <c r="F95" s="37">
        <v>528</v>
      </c>
      <c r="G95" s="37">
        <v>760</v>
      </c>
      <c r="H95" s="37" t="s">
        <v>66</v>
      </c>
      <c r="I95" s="37">
        <v>4165</v>
      </c>
      <c r="J95" s="20"/>
      <c r="K95" s="20"/>
      <c r="L95" s="20"/>
      <c r="M95" s="20"/>
      <c r="N95" s="20"/>
      <c r="O95" s="20"/>
    </row>
    <row r="96" spans="1:15" ht="16.5" customHeight="1" x14ac:dyDescent="0.2">
      <c r="A96" s="1" t="s">
        <v>18</v>
      </c>
      <c r="B96" s="37">
        <f t="shared" si="5"/>
        <v>10454</v>
      </c>
      <c r="C96" s="37">
        <v>3449</v>
      </c>
      <c r="D96" s="37">
        <v>1623</v>
      </c>
      <c r="E96" s="37">
        <v>829</v>
      </c>
      <c r="F96" s="37">
        <v>4224</v>
      </c>
      <c r="G96" s="37">
        <v>260</v>
      </c>
      <c r="H96" s="37">
        <v>69</v>
      </c>
      <c r="I96" s="37" t="s">
        <v>66</v>
      </c>
      <c r="J96" s="20"/>
      <c r="K96" s="20"/>
      <c r="L96" s="20"/>
      <c r="M96" s="20"/>
      <c r="N96" s="20"/>
      <c r="O96" s="20"/>
    </row>
    <row r="97" spans="1:15" ht="16.5" customHeight="1" x14ac:dyDescent="0.2">
      <c r="A97" s="1" t="s">
        <v>17</v>
      </c>
      <c r="B97" s="37">
        <f t="shared" si="5"/>
        <v>2001</v>
      </c>
      <c r="C97" s="37">
        <v>25</v>
      </c>
      <c r="D97" s="37" t="s">
        <v>66</v>
      </c>
      <c r="E97" s="37" t="s">
        <v>66</v>
      </c>
      <c r="F97" s="37" t="s">
        <v>66</v>
      </c>
      <c r="G97" s="37">
        <v>1405</v>
      </c>
      <c r="H97" s="37" t="s">
        <v>66</v>
      </c>
      <c r="I97" s="37">
        <v>571</v>
      </c>
      <c r="J97" s="43"/>
      <c r="K97" s="20"/>
      <c r="L97" s="20"/>
      <c r="M97" s="20"/>
      <c r="N97" s="20"/>
      <c r="O97" s="20"/>
    </row>
    <row r="98" spans="1:15" ht="16.5" customHeight="1" x14ac:dyDescent="0.2">
      <c r="A98" s="1" t="s">
        <v>54</v>
      </c>
      <c r="B98" s="37">
        <f t="shared" si="5"/>
        <v>11732</v>
      </c>
      <c r="C98" s="37">
        <v>9058</v>
      </c>
      <c r="D98" s="37">
        <v>42</v>
      </c>
      <c r="E98" s="37">
        <v>12</v>
      </c>
      <c r="F98" s="37">
        <v>1885</v>
      </c>
      <c r="G98" s="37">
        <v>220</v>
      </c>
      <c r="H98" s="37">
        <v>405</v>
      </c>
      <c r="I98" s="37">
        <v>110</v>
      </c>
      <c r="J98" s="20"/>
      <c r="K98" s="20"/>
      <c r="L98" s="20"/>
      <c r="M98" s="20"/>
      <c r="N98" s="20"/>
      <c r="O98" s="20"/>
    </row>
    <row r="99" spans="1:15" ht="16.5" customHeight="1" x14ac:dyDescent="0.2">
      <c r="A99" s="1" t="s">
        <v>15</v>
      </c>
      <c r="B99" s="37">
        <f t="shared" si="5"/>
        <v>16465</v>
      </c>
      <c r="C99" s="37">
        <v>5742</v>
      </c>
      <c r="D99" s="37">
        <v>15</v>
      </c>
      <c r="E99" s="37" t="s">
        <v>66</v>
      </c>
      <c r="F99" s="37">
        <v>2917</v>
      </c>
      <c r="G99" s="37">
        <v>1924</v>
      </c>
      <c r="H99" s="37">
        <v>234</v>
      </c>
      <c r="I99" s="37">
        <v>5633</v>
      </c>
      <c r="J99" s="20"/>
      <c r="K99" s="20"/>
      <c r="L99" s="20"/>
      <c r="M99" s="20"/>
      <c r="N99" s="20"/>
      <c r="O99" s="20"/>
    </row>
    <row r="100" spans="1:15" ht="16.5" customHeight="1" x14ac:dyDescent="0.2">
      <c r="A100" s="1" t="s">
        <v>21</v>
      </c>
      <c r="B100" s="37">
        <f t="shared" si="5"/>
        <v>25785</v>
      </c>
      <c r="C100" s="37" t="s">
        <v>66</v>
      </c>
      <c r="D100" s="37">
        <v>25785</v>
      </c>
      <c r="E100" s="37" t="s">
        <v>66</v>
      </c>
      <c r="F100" s="37" t="s">
        <v>66</v>
      </c>
      <c r="G100" s="37" t="s">
        <v>66</v>
      </c>
      <c r="H100" s="37" t="s">
        <v>66</v>
      </c>
      <c r="I100" s="37" t="s">
        <v>66</v>
      </c>
      <c r="J100" s="20"/>
      <c r="K100" s="20"/>
      <c r="L100" s="20"/>
      <c r="M100" s="20"/>
      <c r="N100" s="20"/>
      <c r="O100" s="20"/>
    </row>
    <row r="101" spans="1:15" ht="16.5" customHeight="1" x14ac:dyDescent="0.2">
      <c r="A101" s="1" t="s">
        <v>55</v>
      </c>
      <c r="B101" s="37">
        <f t="shared" si="5"/>
        <v>15447</v>
      </c>
      <c r="C101" s="37">
        <v>35</v>
      </c>
      <c r="D101" s="37">
        <v>14620</v>
      </c>
      <c r="E101" s="37" t="s">
        <v>66</v>
      </c>
      <c r="F101" s="37">
        <v>352</v>
      </c>
      <c r="G101" s="37">
        <v>75</v>
      </c>
      <c r="H101" s="37" t="s">
        <v>66</v>
      </c>
      <c r="I101" s="37">
        <v>365</v>
      </c>
      <c r="J101" s="20"/>
      <c r="K101" s="20"/>
      <c r="L101" s="20"/>
      <c r="M101" s="20"/>
      <c r="N101" s="20"/>
      <c r="O101" s="20"/>
    </row>
    <row r="102" spans="1:15" ht="16.5" customHeight="1" x14ac:dyDescent="0.2">
      <c r="A102" s="1" t="s">
        <v>25</v>
      </c>
      <c r="B102" s="37">
        <f t="shared" si="5"/>
        <v>36296</v>
      </c>
      <c r="C102" s="37">
        <v>10670</v>
      </c>
      <c r="D102" s="37">
        <v>6346</v>
      </c>
      <c r="E102" s="37">
        <v>5</v>
      </c>
      <c r="F102" s="37">
        <v>19147</v>
      </c>
      <c r="G102" s="37">
        <v>118</v>
      </c>
      <c r="H102" s="37">
        <v>10</v>
      </c>
      <c r="I102" s="37" t="s">
        <v>66</v>
      </c>
      <c r="J102" s="20"/>
      <c r="K102" s="20"/>
      <c r="L102" s="20"/>
      <c r="M102" s="20"/>
      <c r="N102" s="20"/>
      <c r="O102" s="20"/>
    </row>
    <row r="103" spans="1:15" ht="16.5" customHeight="1" x14ac:dyDescent="0.2">
      <c r="A103" s="1" t="s">
        <v>32</v>
      </c>
      <c r="B103" s="37">
        <f t="shared" si="5"/>
        <v>35590</v>
      </c>
      <c r="C103" s="37">
        <v>11120</v>
      </c>
      <c r="D103" s="37">
        <v>16470</v>
      </c>
      <c r="E103" s="37" t="s">
        <v>66</v>
      </c>
      <c r="F103" s="37">
        <v>2369</v>
      </c>
      <c r="G103" s="37" t="s">
        <v>66</v>
      </c>
      <c r="H103" s="37">
        <v>4424</v>
      </c>
      <c r="I103" s="37">
        <v>1207</v>
      </c>
      <c r="J103" s="20"/>
      <c r="K103" s="20"/>
      <c r="L103" s="20"/>
      <c r="M103" s="20"/>
      <c r="N103" s="20"/>
      <c r="O103" s="20"/>
    </row>
    <row r="104" spans="1:15" ht="16.5" customHeight="1" x14ac:dyDescent="0.2">
      <c r="A104" s="1" t="s">
        <v>19</v>
      </c>
      <c r="B104" s="37">
        <f t="shared" si="5"/>
        <v>16312</v>
      </c>
      <c r="C104" s="37">
        <v>4923</v>
      </c>
      <c r="D104" s="37">
        <v>11377</v>
      </c>
      <c r="E104" s="37" t="s">
        <v>66</v>
      </c>
      <c r="F104" s="37">
        <v>12</v>
      </c>
      <c r="G104" s="37" t="s">
        <v>66</v>
      </c>
      <c r="H104" s="37" t="s">
        <v>66</v>
      </c>
      <c r="I104" s="37" t="s">
        <v>66</v>
      </c>
      <c r="J104" s="43"/>
      <c r="K104" s="20"/>
      <c r="L104" s="20"/>
      <c r="M104" s="20"/>
      <c r="N104" s="20"/>
      <c r="O104" s="20"/>
    </row>
    <row r="105" spans="1:15" ht="16.5" customHeight="1" x14ac:dyDescent="0.2">
      <c r="A105" s="1" t="s">
        <v>13</v>
      </c>
      <c r="B105" s="37">
        <f t="shared" si="5"/>
        <v>73708</v>
      </c>
      <c r="C105" s="37">
        <v>65839</v>
      </c>
      <c r="D105" s="37" t="s">
        <v>66</v>
      </c>
      <c r="E105" s="37" t="s">
        <v>66</v>
      </c>
      <c r="F105" s="37">
        <v>1556</v>
      </c>
      <c r="G105" s="37">
        <v>4347</v>
      </c>
      <c r="H105" s="37">
        <v>973</v>
      </c>
      <c r="I105" s="37">
        <v>993</v>
      </c>
      <c r="J105" s="20"/>
      <c r="K105" s="20"/>
      <c r="L105" s="20"/>
      <c r="M105" s="20"/>
      <c r="N105" s="20"/>
      <c r="O105" s="20"/>
    </row>
    <row r="106" spans="1:15" ht="16.5" customHeight="1" x14ac:dyDescent="0.2">
      <c r="A106" s="1" t="s">
        <v>56</v>
      </c>
      <c r="B106" s="37">
        <f t="shared" si="5"/>
        <v>14058</v>
      </c>
      <c r="C106" s="37">
        <v>3215</v>
      </c>
      <c r="D106" s="37">
        <v>3198</v>
      </c>
      <c r="E106" s="37" t="s">
        <v>66</v>
      </c>
      <c r="F106" s="37">
        <v>1534</v>
      </c>
      <c r="G106" s="37">
        <v>4406</v>
      </c>
      <c r="H106" s="37">
        <v>870</v>
      </c>
      <c r="I106" s="37">
        <v>835</v>
      </c>
      <c r="J106" s="20"/>
      <c r="K106" s="20"/>
      <c r="L106" s="20"/>
      <c r="M106" s="20"/>
      <c r="N106" s="20"/>
      <c r="O106" s="20"/>
    </row>
    <row r="107" spans="1:15" ht="16.5" customHeight="1" x14ac:dyDescent="0.2">
      <c r="A107" s="1" t="s">
        <v>58</v>
      </c>
      <c r="B107" s="37">
        <f t="shared" si="5"/>
        <v>15031</v>
      </c>
      <c r="C107" s="37">
        <v>110</v>
      </c>
      <c r="D107" s="37">
        <v>8142</v>
      </c>
      <c r="E107" s="37" t="s">
        <v>66</v>
      </c>
      <c r="F107" s="37">
        <v>1540</v>
      </c>
      <c r="G107" s="37">
        <v>2699</v>
      </c>
      <c r="H107" s="37">
        <v>1005</v>
      </c>
      <c r="I107" s="37">
        <v>1535</v>
      </c>
      <c r="J107" s="20"/>
      <c r="K107" s="20"/>
      <c r="L107" s="20"/>
      <c r="M107" s="20"/>
      <c r="N107" s="20"/>
      <c r="O107" s="20"/>
    </row>
    <row r="108" spans="1:15" ht="16.5" customHeight="1" x14ac:dyDescent="0.2">
      <c r="A108" s="1" t="s">
        <v>11</v>
      </c>
      <c r="B108" s="37">
        <f t="shared" si="5"/>
        <v>25263</v>
      </c>
      <c r="C108" s="37">
        <v>20564</v>
      </c>
      <c r="D108" s="37">
        <v>62</v>
      </c>
      <c r="E108" s="37" t="s">
        <v>66</v>
      </c>
      <c r="F108" s="37">
        <v>2580</v>
      </c>
      <c r="G108" s="37">
        <v>1701</v>
      </c>
      <c r="H108" s="37" t="s">
        <v>66</v>
      </c>
      <c r="I108" s="37">
        <v>356</v>
      </c>
      <c r="J108" s="20"/>
      <c r="K108" s="20"/>
      <c r="L108" s="20"/>
      <c r="M108" s="20"/>
      <c r="N108" s="20"/>
      <c r="O108" s="20"/>
    </row>
    <row r="109" spans="1:15" ht="16.5" customHeight="1" x14ac:dyDescent="0.2">
      <c r="A109" s="1" t="s">
        <v>57</v>
      </c>
      <c r="B109" s="37">
        <f t="shared" si="5"/>
        <v>2766</v>
      </c>
      <c r="C109" s="37">
        <v>55</v>
      </c>
      <c r="D109" s="37">
        <v>2148</v>
      </c>
      <c r="E109" s="37" t="s">
        <v>66</v>
      </c>
      <c r="F109" s="37">
        <v>455</v>
      </c>
      <c r="G109" s="37" t="s">
        <v>66</v>
      </c>
      <c r="H109" s="37" t="s">
        <v>66</v>
      </c>
      <c r="I109" s="37">
        <v>108</v>
      </c>
      <c r="J109" s="20"/>
      <c r="K109" s="20"/>
      <c r="L109" s="20"/>
      <c r="M109" s="20"/>
      <c r="N109" s="20"/>
      <c r="O109" s="20"/>
    </row>
    <row r="110" spans="1:15" s="34" customFormat="1" ht="16.5" customHeight="1" x14ac:dyDescent="0.2">
      <c r="A110" s="1" t="s">
        <v>10</v>
      </c>
      <c r="B110" s="37">
        <f t="shared" si="5"/>
        <v>78718</v>
      </c>
      <c r="C110" s="37">
        <v>27780</v>
      </c>
      <c r="D110" s="37">
        <v>43070</v>
      </c>
      <c r="E110" s="37" t="s">
        <v>66</v>
      </c>
      <c r="F110" s="37">
        <v>5084</v>
      </c>
      <c r="G110" s="37">
        <v>164</v>
      </c>
      <c r="H110" s="37">
        <v>245</v>
      </c>
      <c r="I110" s="37">
        <v>2375</v>
      </c>
    </row>
    <row r="111" spans="1:15" ht="16.5" customHeight="1" x14ac:dyDescent="0.2">
      <c r="A111" s="1" t="s">
        <v>59</v>
      </c>
      <c r="B111" s="37">
        <f t="shared" si="5"/>
        <v>6997</v>
      </c>
      <c r="C111" s="37">
        <v>55</v>
      </c>
      <c r="D111" s="37">
        <v>2915</v>
      </c>
      <c r="E111" s="37">
        <v>108</v>
      </c>
      <c r="F111" s="37">
        <v>1360</v>
      </c>
      <c r="G111" s="37">
        <v>120</v>
      </c>
      <c r="H111" s="37">
        <v>1155</v>
      </c>
      <c r="I111" s="37">
        <v>1284</v>
      </c>
    </row>
    <row r="112" spans="1:15" s="34" customFormat="1" ht="16.5" customHeight="1" x14ac:dyDescent="0.2">
      <c r="A112" s="1" t="s">
        <v>30</v>
      </c>
      <c r="B112" s="37">
        <f t="shared" si="5"/>
        <v>3021</v>
      </c>
      <c r="C112" s="37" t="s">
        <v>66</v>
      </c>
      <c r="D112" s="37">
        <v>3021</v>
      </c>
      <c r="E112" s="37" t="s">
        <v>66</v>
      </c>
      <c r="F112" s="37" t="s">
        <v>66</v>
      </c>
      <c r="G112" s="37" t="s">
        <v>66</v>
      </c>
      <c r="H112" s="37" t="s">
        <v>66</v>
      </c>
      <c r="I112" s="37" t="s">
        <v>66</v>
      </c>
    </row>
    <row r="113" spans="1:9" ht="16.5" customHeight="1" x14ac:dyDescent="0.2">
      <c r="A113" s="1" t="s">
        <v>14</v>
      </c>
      <c r="B113" s="37">
        <f t="shared" si="5"/>
        <v>37317</v>
      </c>
      <c r="C113" s="37">
        <v>24814</v>
      </c>
      <c r="D113" s="37" t="s">
        <v>66</v>
      </c>
      <c r="E113" s="37" t="s">
        <v>66</v>
      </c>
      <c r="F113" s="37">
        <v>94</v>
      </c>
      <c r="G113" s="37">
        <v>11453</v>
      </c>
      <c r="H113" s="37">
        <v>121</v>
      </c>
      <c r="I113" s="37">
        <v>835</v>
      </c>
    </row>
    <row r="114" spans="1:9" ht="16.5" customHeight="1" x14ac:dyDescent="0.2">
      <c r="A114" s="1" t="s">
        <v>29</v>
      </c>
      <c r="B114" s="37">
        <f t="shared" si="5"/>
        <v>84960</v>
      </c>
      <c r="C114" s="37">
        <v>4134</v>
      </c>
      <c r="D114" s="37">
        <v>36180</v>
      </c>
      <c r="E114" s="37" t="s">
        <v>66</v>
      </c>
      <c r="F114" s="37">
        <v>8250</v>
      </c>
      <c r="G114" s="37">
        <v>13580</v>
      </c>
      <c r="H114" s="37">
        <v>15840</v>
      </c>
      <c r="I114" s="37">
        <v>6976</v>
      </c>
    </row>
    <row r="115" spans="1:9" ht="16.5" customHeight="1" x14ac:dyDescent="0.2">
      <c r="A115" s="1" t="s">
        <v>23</v>
      </c>
      <c r="B115" s="37">
        <f t="shared" si="5"/>
        <v>7630</v>
      </c>
      <c r="C115" s="37" t="s">
        <v>66</v>
      </c>
      <c r="D115" s="37">
        <v>1730</v>
      </c>
      <c r="E115" s="37" t="s">
        <v>66</v>
      </c>
      <c r="F115" s="37">
        <v>5900</v>
      </c>
      <c r="G115" s="37" t="s">
        <v>66</v>
      </c>
      <c r="H115" s="37" t="s">
        <v>66</v>
      </c>
      <c r="I115" s="37" t="s">
        <v>66</v>
      </c>
    </row>
    <row r="116" spans="1:9" ht="16.5" customHeight="1" x14ac:dyDescent="0.2">
      <c r="A116" s="1" t="s">
        <v>39</v>
      </c>
      <c r="B116" s="37" t="s">
        <v>66</v>
      </c>
      <c r="C116" s="37" t="s">
        <v>66</v>
      </c>
      <c r="D116" s="37" t="s">
        <v>66</v>
      </c>
      <c r="E116" s="37" t="s">
        <v>66</v>
      </c>
      <c r="F116" s="37" t="s">
        <v>66</v>
      </c>
      <c r="G116" s="37" t="s">
        <v>66</v>
      </c>
      <c r="H116" s="37" t="s">
        <v>66</v>
      </c>
      <c r="I116" s="37" t="s">
        <v>66</v>
      </c>
    </row>
    <row r="117" spans="1:9" ht="9.75" customHeight="1" x14ac:dyDescent="0.2">
      <c r="A117" s="56"/>
    </row>
    <row r="118" spans="1:9" s="34" customFormat="1" ht="12" x14ac:dyDescent="0.2">
      <c r="G118" s="41"/>
      <c r="I118" s="55" t="s">
        <v>64</v>
      </c>
    </row>
  </sheetData>
  <sortState ref="A85:I116">
    <sortCondition ref="A85:A116"/>
  </sortState>
  <mergeCells count="36">
    <mergeCell ref="A1:I1"/>
    <mergeCell ref="F4:F5"/>
    <mergeCell ref="J81:O81"/>
    <mergeCell ref="K82:K83"/>
    <mergeCell ref="L82:L83"/>
    <mergeCell ref="M82:M83"/>
    <mergeCell ref="N82:N83"/>
    <mergeCell ref="O82:O83"/>
    <mergeCell ref="I43:I44"/>
    <mergeCell ref="G43:G44"/>
    <mergeCell ref="A42:A44"/>
    <mergeCell ref="B42:I42"/>
    <mergeCell ref="B43:B44"/>
    <mergeCell ref="C43:D43"/>
    <mergeCell ref="H43:H44"/>
    <mergeCell ref="E43:E44"/>
    <mergeCell ref="F82:F83"/>
    <mergeCell ref="G82:G83"/>
    <mergeCell ref="H82:H83"/>
    <mergeCell ref="I82:I83"/>
    <mergeCell ref="A81:A83"/>
    <mergeCell ref="B81:I81"/>
    <mergeCell ref="B82:B83"/>
    <mergeCell ref="C82:D82"/>
    <mergeCell ref="E82:E83"/>
    <mergeCell ref="A79:I79"/>
    <mergeCell ref="B4:B5"/>
    <mergeCell ref="C4:D4"/>
    <mergeCell ref="E4:E5"/>
    <mergeCell ref="A40:I40"/>
    <mergeCell ref="F43:F44"/>
    <mergeCell ref="G4:G5"/>
    <mergeCell ref="H4:H5"/>
    <mergeCell ref="I4:I5"/>
    <mergeCell ref="A3:A5"/>
    <mergeCell ref="B3:I3"/>
  </mergeCells>
  <phoneticPr fontId="0" type="noConversion"/>
  <printOptions horizontalCentered="1"/>
  <pageMargins left="0.74803149606299202" right="0.74803149606299202" top="0.98425196850393704" bottom="0.98425196850393704" header="0.511811023622047" footer="0.511811023622047"/>
  <pageSetup paperSize="9" firstPageNumber="38" orientation="portrait" r:id="rId1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N115"/>
  <sheetViews>
    <sheetView tabSelected="1" view="pageBreakPreview" topLeftCell="A106" zoomScaleNormal="190" zoomScaleSheetLayoutView="100" workbookViewId="0">
      <selection sqref="A1:I1"/>
    </sheetView>
  </sheetViews>
  <sheetFormatPr defaultRowHeight="12.75" x14ac:dyDescent="0.2"/>
  <cols>
    <col min="1" max="1" width="13.42578125" bestFit="1" customWidth="1"/>
    <col min="2" max="2" width="10.42578125" customWidth="1"/>
    <col min="3" max="3" width="8.42578125" customWidth="1"/>
    <col min="4" max="4" width="8.140625" customWidth="1"/>
    <col min="5" max="5" width="6.7109375" customWidth="1"/>
    <col min="6" max="6" width="10.140625" customWidth="1"/>
    <col min="7" max="7" width="8.28515625" customWidth="1"/>
    <col min="8" max="8" width="10" customWidth="1"/>
    <col min="9" max="9" width="8.7109375" customWidth="1"/>
    <col min="13" max="13" width="12.7109375" customWidth="1"/>
  </cols>
  <sheetData>
    <row r="1" spans="1:14" ht="60" customHeight="1" x14ac:dyDescent="0.2">
      <c r="A1" s="87" t="s">
        <v>68</v>
      </c>
      <c r="B1" s="87"/>
      <c r="C1" s="87"/>
      <c r="D1" s="87"/>
      <c r="E1" s="87"/>
      <c r="F1" s="87"/>
      <c r="G1" s="87"/>
      <c r="H1" s="87"/>
      <c r="I1" s="87"/>
    </row>
    <row r="2" spans="1:14" s="21" customFormat="1" ht="12" x14ac:dyDescent="0.2">
      <c r="A2" s="23" t="s">
        <v>51</v>
      </c>
      <c r="B2" s="88" t="s">
        <v>42</v>
      </c>
      <c r="C2" s="88"/>
      <c r="D2" s="88"/>
      <c r="E2" s="88"/>
      <c r="F2" s="88"/>
      <c r="G2" s="88"/>
      <c r="H2" s="88"/>
      <c r="I2" s="88"/>
    </row>
    <row r="3" spans="1:14" ht="20.100000000000001" customHeight="1" x14ac:dyDescent="0.2">
      <c r="A3" s="80" t="s">
        <v>43</v>
      </c>
      <c r="B3" s="83" t="s">
        <v>73</v>
      </c>
      <c r="C3" s="84" t="s">
        <v>2</v>
      </c>
      <c r="D3" s="84"/>
      <c r="E3" s="84" t="s">
        <v>5</v>
      </c>
      <c r="F3" s="84" t="s">
        <v>33</v>
      </c>
      <c r="G3" s="84" t="s">
        <v>7</v>
      </c>
      <c r="H3" s="83" t="s">
        <v>72</v>
      </c>
      <c r="I3" s="84" t="s">
        <v>9</v>
      </c>
      <c r="J3" s="85"/>
      <c r="K3" s="85"/>
      <c r="L3" s="85"/>
      <c r="M3" s="85"/>
      <c r="N3" s="85"/>
    </row>
    <row r="4" spans="1:14" ht="20.100000000000001" customHeight="1" x14ac:dyDescent="0.2">
      <c r="A4" s="80"/>
      <c r="B4" s="83"/>
      <c r="C4" s="28" t="s">
        <v>3</v>
      </c>
      <c r="D4" s="28" t="s">
        <v>4</v>
      </c>
      <c r="E4" s="84"/>
      <c r="F4" s="84"/>
      <c r="G4" s="84"/>
      <c r="H4" s="84"/>
      <c r="I4" s="84"/>
      <c r="J4" s="85"/>
      <c r="K4" s="85"/>
      <c r="L4" s="85"/>
      <c r="M4" s="85"/>
      <c r="N4" s="85"/>
    </row>
    <row r="5" spans="1:14" ht="25.5" customHeight="1" x14ac:dyDescent="0.2">
      <c r="A5" s="14" t="s">
        <v>38</v>
      </c>
      <c r="B5" s="71">
        <f>SUM(B6:B37)</f>
        <v>1858522</v>
      </c>
      <c r="C5" s="73">
        <v>24.1197037215594</v>
      </c>
      <c r="D5" s="73">
        <v>13.864457886428033</v>
      </c>
      <c r="E5" s="73">
        <v>9.0286797788780543E-2</v>
      </c>
      <c r="F5" s="73">
        <v>5.5083017580636655</v>
      </c>
      <c r="G5" s="73">
        <v>2.6863281682971736</v>
      </c>
      <c r="H5" s="73">
        <v>1.7964812899712783</v>
      </c>
      <c r="I5" s="73">
        <v>1.8153672649557016</v>
      </c>
      <c r="J5" s="47"/>
      <c r="K5" s="47"/>
      <c r="L5" s="47"/>
      <c r="M5" s="47"/>
      <c r="N5" s="47"/>
    </row>
    <row r="6" spans="1:14" s="68" customFormat="1" ht="18" customHeight="1" x14ac:dyDescent="0.2">
      <c r="A6" s="9" t="s">
        <v>35</v>
      </c>
      <c r="B6" s="64">
        <v>47214</v>
      </c>
      <c r="C6" s="74">
        <f>4960/B6*100</f>
        <v>10.505358580082179</v>
      </c>
      <c r="D6" s="74" t="s">
        <v>66</v>
      </c>
      <c r="E6" s="74">
        <v>6.354047528275511E-2</v>
      </c>
      <c r="F6" s="74">
        <v>0.84720633710340165</v>
      </c>
      <c r="G6" s="74">
        <v>0.12708095056551022</v>
      </c>
      <c r="H6" s="74">
        <v>0.10590079213792521</v>
      </c>
      <c r="I6" s="74" t="s">
        <v>66</v>
      </c>
      <c r="J6" s="47"/>
      <c r="K6" s="47"/>
      <c r="L6" s="47"/>
      <c r="M6" s="47"/>
      <c r="N6" s="47"/>
    </row>
    <row r="7" spans="1:14" s="68" customFormat="1" ht="18" customHeight="1" x14ac:dyDescent="0.2">
      <c r="A7" s="49" t="s">
        <v>53</v>
      </c>
      <c r="B7" s="72">
        <v>77054</v>
      </c>
      <c r="C7" s="74">
        <f>910/B7*100</f>
        <v>1.1809899550964258</v>
      </c>
      <c r="D7" s="74">
        <v>6.7485140291224335</v>
      </c>
      <c r="E7" s="74">
        <v>0.15573493913359462</v>
      </c>
      <c r="F7" s="74">
        <v>8.8379577958314943</v>
      </c>
      <c r="G7" s="74">
        <v>1.9791315181560982</v>
      </c>
      <c r="H7" s="74">
        <v>0.15573493913359462</v>
      </c>
      <c r="I7" s="74">
        <v>2.5955823188932436</v>
      </c>
      <c r="J7" s="47"/>
      <c r="K7" s="47"/>
      <c r="L7" s="47"/>
      <c r="M7" s="47"/>
      <c r="N7" s="47"/>
    </row>
    <row r="8" spans="1:14" s="68" customFormat="1" ht="18" customHeight="1" x14ac:dyDescent="0.2">
      <c r="A8" s="9" t="s">
        <v>24</v>
      </c>
      <c r="B8" s="64">
        <v>97275</v>
      </c>
      <c r="C8" s="74">
        <v>5.9799537393986117</v>
      </c>
      <c r="D8" s="74">
        <v>31.86533024929324</v>
      </c>
      <c r="E8" s="74" t="s">
        <v>66</v>
      </c>
      <c r="F8" s="74">
        <v>22.617322025186326</v>
      </c>
      <c r="G8" s="74">
        <v>0.84297095862246219</v>
      </c>
      <c r="H8" s="74">
        <v>0.27756360832690824</v>
      </c>
      <c r="I8" s="74">
        <v>0.25700334104343359</v>
      </c>
      <c r="J8" s="47"/>
      <c r="K8" s="47"/>
      <c r="L8" s="47"/>
      <c r="M8" s="47"/>
      <c r="N8" s="47"/>
    </row>
    <row r="9" spans="1:14" s="68" customFormat="1" ht="18" customHeight="1" x14ac:dyDescent="0.2">
      <c r="A9" s="9" t="s">
        <v>20</v>
      </c>
      <c r="B9" s="64">
        <v>24173</v>
      </c>
      <c r="C9" s="74" t="s">
        <v>66</v>
      </c>
      <c r="D9" s="74">
        <v>17.846357506308692</v>
      </c>
      <c r="E9" s="74" t="s">
        <v>66</v>
      </c>
      <c r="F9" s="74" t="s">
        <v>66</v>
      </c>
      <c r="G9" s="74" t="s">
        <v>66</v>
      </c>
      <c r="H9" s="74" t="s">
        <v>66</v>
      </c>
      <c r="I9" s="74" t="s">
        <v>66</v>
      </c>
      <c r="J9" s="47"/>
      <c r="K9" s="47"/>
      <c r="L9" s="47"/>
      <c r="M9" s="47"/>
      <c r="N9" s="47"/>
    </row>
    <row r="10" spans="1:14" s="68" customFormat="1" ht="18" customHeight="1" x14ac:dyDescent="0.2">
      <c r="A10" s="9" t="s">
        <v>31</v>
      </c>
      <c r="B10" s="64">
        <v>55395</v>
      </c>
      <c r="C10" s="74">
        <v>3.6302915425579925</v>
      </c>
      <c r="D10" s="74">
        <v>1.2094954418268795</v>
      </c>
      <c r="E10" s="74">
        <v>8.6650419712970481E-2</v>
      </c>
      <c r="F10" s="74">
        <v>9.2463218702048913</v>
      </c>
      <c r="G10" s="74">
        <v>4.7423052622077808</v>
      </c>
      <c r="H10" s="74">
        <v>6.1955050094773894</v>
      </c>
      <c r="I10" s="74">
        <v>0.21482083220507267</v>
      </c>
      <c r="J10" s="47"/>
      <c r="K10" s="47"/>
      <c r="L10" s="47"/>
      <c r="M10" s="47"/>
      <c r="N10" s="47"/>
    </row>
    <row r="11" spans="1:14" s="68" customFormat="1" ht="18" customHeight="1" x14ac:dyDescent="0.2">
      <c r="A11" s="9" t="s">
        <v>12</v>
      </c>
      <c r="B11" s="64">
        <v>73319</v>
      </c>
      <c r="C11" s="74">
        <v>82.777997517696647</v>
      </c>
      <c r="D11" s="74">
        <v>4.5336133880713048</v>
      </c>
      <c r="E11" s="74" t="s">
        <v>66</v>
      </c>
      <c r="F11" s="74">
        <v>0.28096400660129028</v>
      </c>
      <c r="G11" s="74">
        <v>1.2657019326504726</v>
      </c>
      <c r="H11" s="74">
        <v>3.4097573616661443E-2</v>
      </c>
      <c r="I11" s="74">
        <v>1.8603636165250479</v>
      </c>
      <c r="J11" s="47"/>
      <c r="K11" s="47"/>
      <c r="L11" s="47"/>
      <c r="M11" s="47"/>
      <c r="N11" s="47"/>
    </row>
    <row r="12" spans="1:14" s="68" customFormat="1" ht="18" customHeight="1" x14ac:dyDescent="0.2">
      <c r="A12" s="9" t="s">
        <v>26</v>
      </c>
      <c r="B12" s="64">
        <v>21500</v>
      </c>
      <c r="C12" s="74">
        <v>21.027906976744188</v>
      </c>
      <c r="D12" s="74">
        <v>76.33953488372093</v>
      </c>
      <c r="E12" s="74" t="s">
        <v>66</v>
      </c>
      <c r="F12" s="74" t="s">
        <v>66</v>
      </c>
      <c r="G12" s="74" t="s">
        <v>66</v>
      </c>
      <c r="H12" s="74" t="s">
        <v>66</v>
      </c>
      <c r="I12" s="74" t="s">
        <v>66</v>
      </c>
      <c r="J12" s="47"/>
      <c r="K12" s="47"/>
      <c r="L12" s="47"/>
      <c r="M12" s="47"/>
      <c r="N12" s="47"/>
    </row>
    <row r="13" spans="1:14" s="68" customFormat="1" ht="18" customHeight="1" x14ac:dyDescent="0.2">
      <c r="A13" s="9" t="s">
        <v>22</v>
      </c>
      <c r="B13" s="64">
        <v>254601</v>
      </c>
      <c r="C13" s="74">
        <v>58.251931453529252</v>
      </c>
      <c r="D13" s="74">
        <v>1.000388843720174</v>
      </c>
      <c r="E13" s="74">
        <v>3.6527743410277258E-2</v>
      </c>
      <c r="F13" s="74">
        <v>6.0094029481423874</v>
      </c>
      <c r="G13" s="74" t="s">
        <v>66</v>
      </c>
      <c r="H13" s="74">
        <v>1.4827121653096413</v>
      </c>
      <c r="I13" s="74">
        <v>0.11115431596890821</v>
      </c>
      <c r="J13" s="47"/>
      <c r="K13" s="47"/>
      <c r="L13" s="47"/>
      <c r="M13" s="47"/>
      <c r="N13" s="47"/>
    </row>
    <row r="14" spans="1:14" s="68" customFormat="1" ht="18" customHeight="1" x14ac:dyDescent="0.2">
      <c r="A14" s="1" t="s">
        <v>46</v>
      </c>
      <c r="B14" s="64">
        <v>41004</v>
      </c>
      <c r="C14" s="74">
        <v>8.008974734172277</v>
      </c>
      <c r="D14" s="74">
        <v>36.01599843917667</v>
      </c>
      <c r="E14" s="74">
        <v>0.48531850551165739</v>
      </c>
      <c r="F14" s="74">
        <v>4.5580918934738079</v>
      </c>
      <c r="G14" s="74">
        <v>0.6706662764608331</v>
      </c>
      <c r="H14" s="74">
        <v>0.46093064091308167</v>
      </c>
      <c r="I14" s="74">
        <v>2.7558286996390597</v>
      </c>
      <c r="J14" s="47"/>
      <c r="K14" s="47"/>
      <c r="L14" s="47"/>
      <c r="M14" s="47"/>
      <c r="N14" s="47"/>
    </row>
    <row r="15" spans="1:14" s="68" customFormat="1" ht="18" customHeight="1" x14ac:dyDescent="0.2">
      <c r="A15" s="1" t="s">
        <v>47</v>
      </c>
      <c r="B15" s="64">
        <v>31572</v>
      </c>
      <c r="C15" s="74">
        <v>62.222855694919552</v>
      </c>
      <c r="D15" s="74">
        <v>3.9148612694792853</v>
      </c>
      <c r="E15" s="74">
        <v>0.74116305587229192</v>
      </c>
      <c r="F15" s="74">
        <v>0.28823007728366906</v>
      </c>
      <c r="G15" s="74">
        <v>0.29773216774357025</v>
      </c>
      <c r="H15" s="74">
        <v>0.27872798682376787</v>
      </c>
      <c r="I15" s="74">
        <v>3.1768655770936274</v>
      </c>
      <c r="J15" s="47"/>
      <c r="K15" s="47"/>
      <c r="L15" s="47"/>
      <c r="M15" s="47"/>
      <c r="N15" s="47"/>
    </row>
    <row r="16" spans="1:14" s="68" customFormat="1" ht="18" customHeight="1" x14ac:dyDescent="0.2">
      <c r="A16" s="9" t="s">
        <v>16</v>
      </c>
      <c r="B16" s="64">
        <v>27287</v>
      </c>
      <c r="C16" s="74">
        <v>9.5283468318246786E-2</v>
      </c>
      <c r="D16" s="74" t="s">
        <v>66</v>
      </c>
      <c r="E16" s="74" t="s">
        <v>66</v>
      </c>
      <c r="F16" s="74">
        <v>1.934987356616704</v>
      </c>
      <c r="G16" s="74">
        <v>2.7852090739179829</v>
      </c>
      <c r="H16" s="74" t="s">
        <v>66</v>
      </c>
      <c r="I16" s="74">
        <v>15.263678674826842</v>
      </c>
      <c r="J16" s="47"/>
      <c r="K16" s="47"/>
      <c r="L16" s="47"/>
      <c r="M16" s="47"/>
      <c r="N16" s="47"/>
    </row>
    <row r="17" spans="1:14" s="68" customFormat="1" ht="18" customHeight="1" x14ac:dyDescent="0.2">
      <c r="A17" s="9" t="s">
        <v>18</v>
      </c>
      <c r="B17" s="64">
        <v>68945</v>
      </c>
      <c r="C17" s="74">
        <v>5.0039886866342735</v>
      </c>
      <c r="D17" s="74">
        <v>2.354050329973167</v>
      </c>
      <c r="E17" s="74">
        <v>1.202407716295598</v>
      </c>
      <c r="F17" s="74">
        <v>6.126622670244398</v>
      </c>
      <c r="G17" s="74">
        <v>0.37711219087678582</v>
      </c>
      <c r="H17" s="74">
        <v>0.10153020523605773</v>
      </c>
      <c r="I17" s="74" t="s">
        <v>66</v>
      </c>
      <c r="J17" s="47"/>
      <c r="K17" s="47"/>
      <c r="L17" s="47"/>
      <c r="M17" s="47"/>
      <c r="N17" s="47"/>
    </row>
    <row r="18" spans="1:14" s="68" customFormat="1" ht="18" customHeight="1" x14ac:dyDescent="0.2">
      <c r="A18" s="9" t="s">
        <v>17</v>
      </c>
      <c r="B18" s="64">
        <v>75642</v>
      </c>
      <c r="C18" s="74">
        <v>3.3050421723381192E-2</v>
      </c>
      <c r="D18" s="74" t="s">
        <v>66</v>
      </c>
      <c r="E18" s="74" t="s">
        <v>66</v>
      </c>
      <c r="F18" s="74" t="s">
        <v>66</v>
      </c>
      <c r="G18" s="74">
        <v>1.8574337008540227</v>
      </c>
      <c r="H18" s="74" t="s">
        <v>66</v>
      </c>
      <c r="I18" s="74">
        <v>0.75619364903096165</v>
      </c>
      <c r="J18" s="47"/>
      <c r="K18" s="47"/>
      <c r="L18" s="47"/>
      <c r="M18" s="47"/>
      <c r="N18" s="47"/>
    </row>
    <row r="19" spans="1:14" s="68" customFormat="1" ht="18" customHeight="1" x14ac:dyDescent="0.2">
      <c r="A19" s="49" t="s">
        <v>54</v>
      </c>
      <c r="B19" s="72">
        <v>24353</v>
      </c>
      <c r="C19" s="74">
        <v>37.141214634747257</v>
      </c>
      <c r="D19" s="74">
        <v>8.2125405494189632E-2</v>
      </c>
      <c r="E19" s="74">
        <v>4.1062702747094816E-2</v>
      </c>
      <c r="F19" s="74">
        <v>7.6992567650802775</v>
      </c>
      <c r="G19" s="74">
        <v>0.86231675768899096</v>
      </c>
      <c r="H19" s="74">
        <v>1.6630394612573398</v>
      </c>
      <c r="I19" s="74">
        <v>0.36956432472385331</v>
      </c>
      <c r="J19" s="47"/>
      <c r="K19" s="47"/>
      <c r="L19" s="47"/>
      <c r="M19" s="47"/>
      <c r="N19" s="47"/>
    </row>
    <row r="20" spans="1:14" s="68" customFormat="1" ht="18" customHeight="1" x14ac:dyDescent="0.2">
      <c r="A20" s="9" t="s">
        <v>15</v>
      </c>
      <c r="B20" s="64">
        <v>77209</v>
      </c>
      <c r="C20" s="74">
        <v>7.4512038751958967</v>
      </c>
      <c r="D20" s="74">
        <v>1.9427786916033106E-2</v>
      </c>
      <c r="E20" s="74" t="s">
        <v>66</v>
      </c>
      <c r="F20" s="74">
        <v>3.758629175355205</v>
      </c>
      <c r="G20" s="74">
        <v>2.477690424691422</v>
      </c>
      <c r="H20" s="74">
        <v>0.28494087476848551</v>
      </c>
      <c r="I20" s="74">
        <v>7.3087334378116537</v>
      </c>
      <c r="J20" s="47"/>
      <c r="K20" s="47"/>
      <c r="L20" s="47"/>
      <c r="M20" s="47"/>
      <c r="N20" s="47"/>
    </row>
    <row r="21" spans="1:14" s="68" customFormat="1" ht="18" customHeight="1" x14ac:dyDescent="0.2">
      <c r="A21" s="9" t="s">
        <v>21</v>
      </c>
      <c r="B21" s="64">
        <v>36749</v>
      </c>
      <c r="C21" s="74" t="s">
        <v>66</v>
      </c>
      <c r="D21" s="74">
        <v>70.165174562573128</v>
      </c>
      <c r="E21" s="74" t="s">
        <v>66</v>
      </c>
      <c r="F21" s="74" t="s">
        <v>66</v>
      </c>
      <c r="G21" s="74" t="s">
        <v>66</v>
      </c>
      <c r="H21" s="74" t="s">
        <v>66</v>
      </c>
      <c r="I21" s="74" t="s">
        <v>66</v>
      </c>
      <c r="J21" s="47"/>
      <c r="K21" s="47"/>
      <c r="L21" s="47"/>
      <c r="M21" s="47"/>
      <c r="N21" s="47"/>
    </row>
    <row r="22" spans="1:14" s="68" customFormat="1" ht="18" customHeight="1" x14ac:dyDescent="0.2">
      <c r="A22" s="49" t="s">
        <v>55</v>
      </c>
      <c r="B22" s="72">
        <v>26449</v>
      </c>
      <c r="C22" s="74">
        <v>0.10586411584558963</v>
      </c>
      <c r="D22" s="74">
        <v>55.298877084199781</v>
      </c>
      <c r="E22" s="74" t="s">
        <v>66</v>
      </c>
      <c r="F22" s="74">
        <v>1.2854928352678741</v>
      </c>
      <c r="G22" s="74">
        <v>0.27600287345457297</v>
      </c>
      <c r="H22" s="74" t="s">
        <v>66</v>
      </c>
      <c r="I22" s="74">
        <v>1.3233014480698702</v>
      </c>
      <c r="J22" s="47"/>
      <c r="K22" s="47"/>
      <c r="L22" s="47"/>
      <c r="M22" s="47"/>
      <c r="N22" s="47"/>
    </row>
    <row r="23" spans="1:14" s="68" customFormat="1" ht="18" customHeight="1" x14ac:dyDescent="0.2">
      <c r="A23" s="9" t="s">
        <v>25</v>
      </c>
      <c r="B23" s="64">
        <v>116900</v>
      </c>
      <c r="C23" s="74">
        <v>13.82207014542344</v>
      </c>
      <c r="D23" s="74">
        <v>8.2335329341317358</v>
      </c>
      <c r="E23" s="74">
        <v>4.2771599657827203E-3</v>
      </c>
      <c r="F23" s="74">
        <v>8.665526090675792</v>
      </c>
      <c r="G23" s="74">
        <v>0.31650983746792127</v>
      </c>
      <c r="H23" s="74">
        <v>8.5543199315654406E-3</v>
      </c>
      <c r="I23" s="74" t="s">
        <v>66</v>
      </c>
      <c r="J23" s="47"/>
      <c r="K23" s="47"/>
      <c r="L23" s="47"/>
      <c r="M23" s="47"/>
      <c r="N23" s="47"/>
    </row>
    <row r="24" spans="1:14" s="68" customFormat="1" ht="18" customHeight="1" x14ac:dyDescent="0.2">
      <c r="A24" s="9" t="s">
        <v>32</v>
      </c>
      <c r="B24" s="64">
        <v>45681</v>
      </c>
      <c r="C24" s="74">
        <v>24.342724546310283</v>
      </c>
      <c r="D24" s="74">
        <v>36.054377093321072</v>
      </c>
      <c r="E24" s="74" t="s">
        <v>66</v>
      </c>
      <c r="F24" s="74">
        <v>5.1859635296950586</v>
      </c>
      <c r="G24" s="74" t="s">
        <v>66</v>
      </c>
      <c r="H24" s="74">
        <v>9.6845515641076165</v>
      </c>
      <c r="I24" s="74">
        <v>2.6203454390227887</v>
      </c>
      <c r="J24" s="47"/>
      <c r="K24" s="47"/>
      <c r="L24" s="47"/>
      <c r="M24" s="47"/>
      <c r="N24" s="47"/>
    </row>
    <row r="25" spans="1:14" s="68" customFormat="1" ht="18" customHeight="1" x14ac:dyDescent="0.2">
      <c r="A25" s="9" t="s">
        <v>19</v>
      </c>
      <c r="B25" s="64">
        <v>80747</v>
      </c>
      <c r="C25" s="74">
        <v>6.0968209345238833</v>
      </c>
      <c r="D25" s="74">
        <v>14.322513529914424</v>
      </c>
      <c r="E25" s="74" t="s">
        <v>66</v>
      </c>
      <c r="F25" s="74">
        <v>1.4861233234671258E-2</v>
      </c>
      <c r="G25" s="74" t="s">
        <v>66</v>
      </c>
      <c r="H25" s="74" t="s">
        <v>66</v>
      </c>
      <c r="I25" s="74" t="s">
        <v>66</v>
      </c>
      <c r="J25" s="47"/>
      <c r="K25" s="47"/>
      <c r="L25" s="47"/>
      <c r="M25" s="47"/>
      <c r="N25" s="47"/>
    </row>
    <row r="26" spans="1:14" s="68" customFormat="1" ht="18" customHeight="1" x14ac:dyDescent="0.2">
      <c r="A26" s="9" t="s">
        <v>13</v>
      </c>
      <c r="B26" s="64">
        <v>99841</v>
      </c>
      <c r="C26" s="74">
        <v>66.172213819973763</v>
      </c>
      <c r="D26" s="74" t="s">
        <v>66</v>
      </c>
      <c r="E26" s="74" t="s">
        <v>66</v>
      </c>
      <c r="F26" s="74">
        <v>1.5664907202451899</v>
      </c>
      <c r="G26" s="74">
        <v>4.3689466251339635</v>
      </c>
      <c r="H26" s="74">
        <v>0.98055908895143284</v>
      </c>
      <c r="I26" s="74">
        <v>0.99458138440119792</v>
      </c>
      <c r="J26" s="47"/>
      <c r="K26" s="47"/>
      <c r="L26" s="47"/>
      <c r="M26" s="47"/>
      <c r="N26" s="47"/>
    </row>
    <row r="27" spans="1:14" s="68" customFormat="1" ht="18" customHeight="1" x14ac:dyDescent="0.2">
      <c r="A27" s="49" t="s">
        <v>56</v>
      </c>
      <c r="B27" s="72">
        <v>23514</v>
      </c>
      <c r="C27" s="74">
        <v>13.608913838564259</v>
      </c>
      <c r="D27" s="74">
        <v>13.621672195287914</v>
      </c>
      <c r="E27" s="74" t="s">
        <v>66</v>
      </c>
      <c r="F27" s="74">
        <v>6.5450369992344992</v>
      </c>
      <c r="G27" s="74">
        <v>18.733520455898613</v>
      </c>
      <c r="H27" s="74">
        <v>3.699923449859658</v>
      </c>
      <c r="I27" s="74">
        <v>3.5128008845793994</v>
      </c>
      <c r="J27" s="47"/>
      <c r="K27" s="47"/>
      <c r="L27" s="47"/>
      <c r="M27" s="47"/>
      <c r="N27" s="47"/>
    </row>
    <row r="28" spans="1:14" s="68" customFormat="1" ht="18" customHeight="1" x14ac:dyDescent="0.2">
      <c r="A28" s="49" t="s">
        <v>58</v>
      </c>
      <c r="B28" s="72">
        <v>17425</v>
      </c>
      <c r="C28" s="74">
        <v>0.63127690100430411</v>
      </c>
      <c r="D28" s="74">
        <v>46.657101865136298</v>
      </c>
      <c r="E28" s="74" t="s">
        <v>66</v>
      </c>
      <c r="F28" s="74">
        <v>8.7804878048780477</v>
      </c>
      <c r="G28" s="74">
        <v>15.494978479196556</v>
      </c>
      <c r="H28" s="74">
        <v>5.7388809182209473</v>
      </c>
      <c r="I28" s="74">
        <v>8.7230989956958389</v>
      </c>
      <c r="J28" s="47"/>
      <c r="K28" s="47"/>
      <c r="L28" s="47"/>
      <c r="M28" s="47"/>
      <c r="N28" s="47"/>
    </row>
    <row r="29" spans="1:14" s="68" customFormat="1" ht="18" customHeight="1" x14ac:dyDescent="0.2">
      <c r="A29" s="9" t="s">
        <v>11</v>
      </c>
      <c r="B29" s="64">
        <v>52528</v>
      </c>
      <c r="C29" s="74">
        <v>39.148644532439839</v>
      </c>
      <c r="D29" s="74">
        <v>0.11803228754188241</v>
      </c>
      <c r="E29" s="74" t="s">
        <v>66</v>
      </c>
      <c r="F29" s="74">
        <v>4.2072799268961312</v>
      </c>
      <c r="G29" s="74">
        <v>3.2382729211087415</v>
      </c>
      <c r="H29" s="74" t="s">
        <v>66</v>
      </c>
      <c r="I29" s="74">
        <v>0.67773378007919582</v>
      </c>
      <c r="J29" s="47"/>
      <c r="K29" s="47"/>
      <c r="L29" s="47"/>
      <c r="M29" s="47"/>
      <c r="N29" s="47"/>
    </row>
    <row r="30" spans="1:14" s="68" customFormat="1" ht="18" customHeight="1" x14ac:dyDescent="0.2">
      <c r="A30" s="49" t="s">
        <v>57</v>
      </c>
      <c r="B30" s="72">
        <v>17657</v>
      </c>
      <c r="C30" s="74">
        <v>0.25485643087727244</v>
      </c>
      <c r="D30" s="74">
        <v>12.108512204791301</v>
      </c>
      <c r="E30" s="74" t="s">
        <v>66</v>
      </c>
      <c r="F30" s="74">
        <v>2.5372373562892903</v>
      </c>
      <c r="G30" s="74" t="s">
        <v>66</v>
      </c>
      <c r="H30" s="74" t="s">
        <v>66</v>
      </c>
      <c r="I30" s="74">
        <v>0.56634762417171658</v>
      </c>
      <c r="J30" s="48"/>
      <c r="K30" s="48"/>
      <c r="L30" s="48"/>
      <c r="M30" s="48"/>
      <c r="N30" s="48"/>
    </row>
    <row r="31" spans="1:14" s="69" customFormat="1" ht="18" customHeight="1" x14ac:dyDescent="0.2">
      <c r="A31" s="9" t="s">
        <v>10</v>
      </c>
      <c r="B31" s="64">
        <v>84086</v>
      </c>
      <c r="C31" s="74">
        <v>34.408819541897579</v>
      </c>
      <c r="D31" s="74">
        <v>48.904692814499441</v>
      </c>
      <c r="E31" s="74" t="s">
        <v>66</v>
      </c>
      <c r="F31" s="74">
        <v>6.2899888209690085</v>
      </c>
      <c r="G31" s="74">
        <v>0.19028137858858787</v>
      </c>
      <c r="H31" s="74">
        <v>0.29731465404466856</v>
      </c>
      <c r="I31" s="74">
        <v>2.8221106961919937</v>
      </c>
      <c r="J31" s="47"/>
      <c r="K31" s="47"/>
      <c r="L31" s="47"/>
      <c r="M31" s="47"/>
      <c r="N31" s="47"/>
    </row>
    <row r="32" spans="1:14" s="68" customFormat="1" ht="18" customHeight="1" x14ac:dyDescent="0.2">
      <c r="A32" s="49" t="s">
        <v>59</v>
      </c>
      <c r="B32" s="72">
        <v>19580</v>
      </c>
      <c r="C32" s="74">
        <v>0.22982635342185903</v>
      </c>
      <c r="D32" s="74">
        <v>14.770173646578142</v>
      </c>
      <c r="E32" s="74">
        <v>0.5617977528089888</v>
      </c>
      <c r="F32" s="74">
        <v>6.8947906026557719</v>
      </c>
      <c r="G32" s="74">
        <v>0.5617977528089888</v>
      </c>
      <c r="H32" s="74">
        <v>6.0010214504596533</v>
      </c>
      <c r="I32" s="74">
        <v>6.4964249233912152</v>
      </c>
      <c r="J32" s="47"/>
      <c r="K32" s="47"/>
      <c r="L32" s="47"/>
      <c r="M32" s="47"/>
      <c r="N32" s="47"/>
    </row>
    <row r="33" spans="1:14" s="69" customFormat="1" ht="18" customHeight="1" x14ac:dyDescent="0.2">
      <c r="A33" s="9" t="s">
        <v>30</v>
      </c>
      <c r="B33" s="64">
        <v>40563</v>
      </c>
      <c r="C33" s="74" t="s">
        <v>66</v>
      </c>
      <c r="D33" s="74">
        <v>7.4476739886103092</v>
      </c>
      <c r="E33" s="74" t="s">
        <v>66</v>
      </c>
      <c r="F33" s="74" t="s">
        <v>66</v>
      </c>
      <c r="G33" s="74" t="s">
        <v>66</v>
      </c>
      <c r="H33" s="74" t="s">
        <v>66</v>
      </c>
      <c r="I33" s="74" t="s">
        <v>66</v>
      </c>
      <c r="J33" s="47"/>
      <c r="K33" s="47"/>
      <c r="L33" s="47"/>
      <c r="M33" s="47"/>
      <c r="N33" s="47"/>
    </row>
    <row r="34" spans="1:14" s="68" customFormat="1" ht="18" customHeight="1" x14ac:dyDescent="0.2">
      <c r="A34" s="9" t="s">
        <v>14</v>
      </c>
      <c r="B34" s="64">
        <v>87046</v>
      </c>
      <c r="C34" s="74">
        <v>28.506766537233187</v>
      </c>
      <c r="D34" s="74" t="s">
        <v>66</v>
      </c>
      <c r="E34" s="74" t="s">
        <v>66</v>
      </c>
      <c r="F34" s="74">
        <v>0.10798887944305309</v>
      </c>
      <c r="G34" s="74">
        <v>13.157411024056245</v>
      </c>
      <c r="H34" s="74">
        <v>0.13900696183627048</v>
      </c>
      <c r="I34" s="74">
        <v>0.95926291845690792</v>
      </c>
      <c r="J34" s="47"/>
      <c r="K34" s="47"/>
      <c r="L34" s="47"/>
      <c r="M34" s="47"/>
      <c r="N34" s="47"/>
    </row>
    <row r="35" spans="1:14" s="68" customFormat="1" ht="18" customHeight="1" x14ac:dyDescent="0.2">
      <c r="A35" s="9" t="s">
        <v>29</v>
      </c>
      <c r="B35" s="64">
        <v>97260</v>
      </c>
      <c r="C35" s="74">
        <v>3.9214476660497635</v>
      </c>
      <c r="D35" s="74">
        <v>37.197203372403862</v>
      </c>
      <c r="E35" s="74" t="s">
        <v>66</v>
      </c>
      <c r="F35" s="74">
        <v>8.5029816985399957</v>
      </c>
      <c r="G35" s="74">
        <v>14.101377750359861</v>
      </c>
      <c r="H35" s="74">
        <v>16.363355953115359</v>
      </c>
      <c r="I35" s="74">
        <v>7.5035986016862024</v>
      </c>
      <c r="J35" s="47"/>
      <c r="K35" s="47"/>
      <c r="L35" s="47"/>
      <c r="M35" s="47"/>
      <c r="N35" s="47"/>
    </row>
    <row r="36" spans="1:14" s="68" customFormat="1" ht="18" customHeight="1" x14ac:dyDescent="0.2">
      <c r="A36" s="9" t="s">
        <v>23</v>
      </c>
      <c r="B36" s="64">
        <v>15953</v>
      </c>
      <c r="C36" s="74" t="s">
        <v>66</v>
      </c>
      <c r="D36" s="74">
        <v>10.84435529367517</v>
      </c>
      <c r="E36" s="74" t="s">
        <v>66</v>
      </c>
      <c r="F36" s="74">
        <v>36.983639440857516</v>
      </c>
      <c r="G36" s="74" t="s">
        <v>66</v>
      </c>
      <c r="H36" s="74" t="s">
        <v>66</v>
      </c>
      <c r="I36" s="74" t="s">
        <v>66</v>
      </c>
      <c r="J36" s="47"/>
      <c r="K36" s="47"/>
      <c r="L36" s="47"/>
      <c r="M36" s="47"/>
      <c r="N36" s="47"/>
    </row>
    <row r="37" spans="1:14" s="68" customFormat="1" ht="18" customHeight="1" x14ac:dyDescent="0.2">
      <c r="A37" s="9" t="s">
        <v>39</v>
      </c>
      <c r="B37" s="64" t="s">
        <v>66</v>
      </c>
      <c r="C37" s="75" t="s">
        <v>66</v>
      </c>
      <c r="D37" s="75" t="s">
        <v>66</v>
      </c>
      <c r="E37" s="75" t="s">
        <v>66</v>
      </c>
      <c r="F37" s="75" t="s">
        <v>66</v>
      </c>
      <c r="G37" s="75" t="s">
        <v>66</v>
      </c>
      <c r="H37" s="75" t="s">
        <v>66</v>
      </c>
      <c r="I37" s="75" t="s">
        <v>66</v>
      </c>
      <c r="J37" s="47"/>
      <c r="K37" s="47"/>
      <c r="L37" s="47"/>
      <c r="M37" s="47"/>
      <c r="N37" s="47"/>
    </row>
    <row r="38" spans="1:14" ht="12.95" customHeight="1" x14ac:dyDescent="0.2">
      <c r="A38" s="17"/>
      <c r="B38" s="7"/>
      <c r="C38" s="18"/>
      <c r="D38" s="18"/>
      <c r="E38" s="18"/>
      <c r="F38" s="18"/>
      <c r="G38" s="18"/>
      <c r="H38" s="18"/>
      <c r="I38" s="27" t="s">
        <v>49</v>
      </c>
    </row>
    <row r="39" spans="1:14" ht="60" customHeight="1" x14ac:dyDescent="0.2">
      <c r="A39" s="87" t="s">
        <v>69</v>
      </c>
      <c r="B39" s="87"/>
      <c r="C39" s="87"/>
      <c r="D39" s="87"/>
      <c r="E39" s="87"/>
      <c r="F39" s="87"/>
      <c r="G39" s="87"/>
      <c r="H39" s="87"/>
      <c r="I39" s="87"/>
    </row>
    <row r="40" spans="1:14" s="21" customFormat="1" ht="12" x14ac:dyDescent="0.2">
      <c r="A40" s="23" t="s">
        <v>51</v>
      </c>
      <c r="B40" s="88" t="s">
        <v>42</v>
      </c>
      <c r="C40" s="88"/>
      <c r="D40" s="88"/>
      <c r="E40" s="88"/>
      <c r="F40" s="88"/>
      <c r="G40" s="88"/>
      <c r="H40" s="88"/>
      <c r="I40" s="88"/>
    </row>
    <row r="41" spans="1:14" ht="20.100000000000001" customHeight="1" x14ac:dyDescent="0.2">
      <c r="A41" s="80" t="s">
        <v>43</v>
      </c>
      <c r="B41" s="83" t="s">
        <v>73</v>
      </c>
      <c r="C41" s="84" t="s">
        <v>2</v>
      </c>
      <c r="D41" s="84"/>
      <c r="E41" s="84" t="s">
        <v>5</v>
      </c>
      <c r="F41" s="84" t="s">
        <v>33</v>
      </c>
      <c r="G41" s="84" t="s">
        <v>7</v>
      </c>
      <c r="H41" s="83" t="s">
        <v>72</v>
      </c>
      <c r="I41" s="84" t="s">
        <v>9</v>
      </c>
    </row>
    <row r="42" spans="1:14" ht="20.100000000000001" customHeight="1" x14ac:dyDescent="0.2">
      <c r="A42" s="80"/>
      <c r="B42" s="83"/>
      <c r="C42" s="26" t="s">
        <v>3</v>
      </c>
      <c r="D42" s="26" t="s">
        <v>4</v>
      </c>
      <c r="E42" s="84"/>
      <c r="F42" s="84"/>
      <c r="G42" s="84"/>
      <c r="H42" s="84"/>
      <c r="I42" s="84"/>
    </row>
    <row r="43" spans="1:14" ht="25.5" customHeight="1" x14ac:dyDescent="0.2">
      <c r="A43" s="14" t="s">
        <v>38</v>
      </c>
      <c r="B43" s="71">
        <v>1872695</v>
      </c>
      <c r="C43" s="76">
        <f>'Table 39'!C45/B43*100</f>
        <v>23.980199658780528</v>
      </c>
      <c r="D43" s="76">
        <f>'Table 39'!D45/B43*100</f>
        <v>13.820723609557351</v>
      </c>
      <c r="E43" s="76">
        <f>'Table 39'!E45/B43*100</f>
        <v>1.2676917490568405</v>
      </c>
      <c r="F43" s="76">
        <f>'Table 39'!F45/B43*100</f>
        <v>4.6153805077708867</v>
      </c>
      <c r="G43" s="76">
        <f>'Table 39'!G45/B43*100</f>
        <v>2.6505116957112609</v>
      </c>
      <c r="H43" s="76">
        <f>'Table 39'!H45/B43*100</f>
        <v>1.782671497494253</v>
      </c>
      <c r="I43" s="76">
        <f>'Table 39'!I45/B43*100</f>
        <v>1.7883317892128725</v>
      </c>
    </row>
    <row r="44" spans="1:14" ht="18" customHeight="1" x14ac:dyDescent="0.2">
      <c r="A44" s="70" t="s">
        <v>35</v>
      </c>
      <c r="B44" s="64">
        <v>47214</v>
      </c>
      <c r="C44" s="77">
        <f>'Table 39'!C46/B44*100</f>
        <v>10.505358580082179</v>
      </c>
      <c r="D44" s="77" t="s">
        <v>66</v>
      </c>
      <c r="E44" s="78">
        <f>'Table 39'!E46/B44*100</f>
        <v>6.354047528275511E-2</v>
      </c>
      <c r="F44" s="78">
        <f>'Table 39'!F46/B44*100</f>
        <v>0.84720633710340165</v>
      </c>
      <c r="G44" s="78">
        <f>'Table 39'!G46/B44*100</f>
        <v>0.12708095056551022</v>
      </c>
      <c r="H44" s="78">
        <f>'Table 39'!H46/B44*100</f>
        <v>0.10590079213792521</v>
      </c>
      <c r="I44" s="78" t="s">
        <v>66</v>
      </c>
    </row>
    <row r="45" spans="1:14" ht="18" customHeight="1" x14ac:dyDescent="0.2">
      <c r="A45" s="30" t="s">
        <v>53</v>
      </c>
      <c r="B45" s="64">
        <v>77142</v>
      </c>
      <c r="C45" s="77">
        <f>'Table 39'!C47/B45*100</f>
        <v>1.1861242902698919</v>
      </c>
      <c r="D45" s="77">
        <f>'Table 39'!D47/B45*100</f>
        <v>6.757667677789013</v>
      </c>
      <c r="E45" s="78">
        <f>'Table 39'!E47/B45*100</f>
        <v>0.15166835187057634</v>
      </c>
      <c r="F45" s="78">
        <f>'Table 39'!F47/B45*100</f>
        <v>8.805838583391667</v>
      </c>
      <c r="G45" s="78">
        <f>'Table 39'!G47/B45*100</f>
        <v>1.9833553706152289</v>
      </c>
      <c r="H45" s="78">
        <f>'Table 39'!H47/B45*100</f>
        <v>0.16463145886806149</v>
      </c>
      <c r="I45" s="78">
        <f>'Table 39'!I47/B45*100</f>
        <v>2.606880817194265</v>
      </c>
    </row>
    <row r="46" spans="1:14" ht="18" customHeight="1" x14ac:dyDescent="0.2">
      <c r="A46" s="70" t="s">
        <v>24</v>
      </c>
      <c r="B46" s="64">
        <v>97290</v>
      </c>
      <c r="C46" s="77">
        <f>'Table 39'!C48/B46*100</f>
        <v>5.9697810669133515</v>
      </c>
      <c r="D46" s="77">
        <f>'Table 39'!D48/B46*100</f>
        <v>31.703155514441363</v>
      </c>
      <c r="E46" s="78">
        <f>'Table 39'!E48/B46*100</f>
        <v>22.674478363655052</v>
      </c>
      <c r="F46" s="78">
        <f>'Table 39'!F48/B46*100</f>
        <v>0.23332305478466439</v>
      </c>
      <c r="G46" s="78">
        <f>'Table 39'!G48/B46*100</f>
        <v>0.71641484222427798</v>
      </c>
      <c r="H46" s="78">
        <f>'Table 39'!H48/B46*100</f>
        <v>0.28471579812930414</v>
      </c>
      <c r="I46" s="78">
        <f>'Table 39'!I48/B46*100</f>
        <v>0.2538801521225203</v>
      </c>
    </row>
    <row r="47" spans="1:14" ht="18" customHeight="1" x14ac:dyDescent="0.2">
      <c r="A47" s="70" t="s">
        <v>20</v>
      </c>
      <c r="B47" s="64">
        <v>23870</v>
      </c>
      <c r="C47" s="77" t="s">
        <v>66</v>
      </c>
      <c r="D47" s="77">
        <f>'Table 39'!D49/B47*100</f>
        <v>16.070381231671554</v>
      </c>
      <c r="E47" s="78" t="s">
        <v>66</v>
      </c>
      <c r="F47" s="78" t="s">
        <v>66</v>
      </c>
      <c r="G47" s="78" t="s">
        <v>66</v>
      </c>
      <c r="H47" s="78" t="s">
        <v>66</v>
      </c>
      <c r="I47" s="78" t="s">
        <v>66</v>
      </c>
    </row>
    <row r="48" spans="1:14" ht="18" customHeight="1" x14ac:dyDescent="0.2">
      <c r="A48" s="70" t="s">
        <v>31</v>
      </c>
      <c r="B48" s="64">
        <v>55394</v>
      </c>
      <c r="C48" s="77">
        <f>'Table 39'!C50/B48*100</f>
        <v>3.6303570783839403</v>
      </c>
      <c r="D48" s="77">
        <f>'Table 39'!D50/B48*100</f>
        <v>1.2041015272412174</v>
      </c>
      <c r="E48" s="78">
        <f>'Table 39'!E50/B48*100</f>
        <v>7.9430985305267723E-2</v>
      </c>
      <c r="F48" s="78">
        <f>'Table 39'!F50/B48*100</f>
        <v>9.2519045383976604</v>
      </c>
      <c r="G48" s="78">
        <f>'Table 39'!G50/B48*100</f>
        <v>4.726143625663429</v>
      </c>
      <c r="H48" s="78">
        <f>'Table 39'!H50/B48*100</f>
        <v>6.1938116041448534</v>
      </c>
      <c r="I48" s="78">
        <f>'Table 39'!I50/B48*100</f>
        <v>0.21482471025742861</v>
      </c>
    </row>
    <row r="49" spans="1:9" ht="18" customHeight="1" x14ac:dyDescent="0.2">
      <c r="A49" s="70" t="s">
        <v>12</v>
      </c>
      <c r="B49" s="64">
        <v>73319</v>
      </c>
      <c r="C49" s="77">
        <f>'Table 39'!C51/B49*100</f>
        <v>85.318948703610261</v>
      </c>
      <c r="D49" s="77">
        <f>'Table 39'!D51/B49*100</f>
        <v>4.5567997381306347</v>
      </c>
      <c r="E49" s="78" t="s">
        <v>66</v>
      </c>
      <c r="F49" s="78">
        <f>'Table 39'!F51/B49*100</f>
        <v>0.29596693899262128</v>
      </c>
      <c r="G49" s="78">
        <f>'Table 39'!G51/B49*100</f>
        <v>1.2752492532631376</v>
      </c>
      <c r="H49" s="78">
        <f>'Table 39'!H51/B49*100</f>
        <v>3.8189282450660812E-2</v>
      </c>
      <c r="I49" s="78">
        <f>'Table 39'!I51/B49*100</f>
        <v>1.8699109371377132</v>
      </c>
    </row>
    <row r="50" spans="1:9" ht="18" customHeight="1" x14ac:dyDescent="0.2">
      <c r="A50" s="70" t="s">
        <v>26</v>
      </c>
      <c r="B50" s="64">
        <v>21500</v>
      </c>
      <c r="C50" s="77">
        <f>'Table 39'!C52/B50*100</f>
        <v>21.027906976744188</v>
      </c>
      <c r="D50" s="77">
        <f>'Table 39'!D52/B50*100</f>
        <v>76.33953488372093</v>
      </c>
      <c r="E50" s="78" t="s">
        <v>66</v>
      </c>
      <c r="F50" s="78" t="s">
        <v>66</v>
      </c>
      <c r="G50" s="78" t="s">
        <v>66</v>
      </c>
      <c r="H50" s="78" t="s">
        <v>66</v>
      </c>
      <c r="I50" s="78" t="s">
        <v>66</v>
      </c>
    </row>
    <row r="51" spans="1:9" ht="18" customHeight="1" x14ac:dyDescent="0.2">
      <c r="A51" s="70" t="s">
        <v>22</v>
      </c>
      <c r="B51" s="64">
        <v>254691</v>
      </c>
      <c r="C51" s="77">
        <f>'Table 39'!C53/B51*100</f>
        <v>58.23409543328976</v>
      </c>
      <c r="D51" s="77">
        <f>'Table 39'!D53/B51*100</f>
        <v>1.0019985001433109</v>
      </c>
      <c r="E51" s="78">
        <f>'Table 39'!E53/B51*100</f>
        <v>3.9263264112198708E-2</v>
      </c>
      <c r="F51" s="78">
        <f>'Table 39'!F53/B51*100</f>
        <v>8.2170159134009442</v>
      </c>
      <c r="G51" s="78" t="s">
        <v>66</v>
      </c>
      <c r="H51" s="78">
        <f>'Table 39'!H53/B51*100</f>
        <v>1.5049609134205764</v>
      </c>
      <c r="I51" s="78">
        <f>'Table 39'!I53/B51*100</f>
        <v>0.11307820064313226</v>
      </c>
    </row>
    <row r="52" spans="1:9" ht="18" customHeight="1" x14ac:dyDescent="0.2">
      <c r="A52" s="1" t="s">
        <v>46</v>
      </c>
      <c r="B52" s="64">
        <v>41004</v>
      </c>
      <c r="C52" s="77">
        <f>'Table 39'!C54/B52*100</f>
        <v>8.008974734172277</v>
      </c>
      <c r="D52" s="77">
        <f>'Table 39'!D54/B52*100</f>
        <v>36.01599843917667</v>
      </c>
      <c r="E52" s="78">
        <f>'Table 39'!E54/B52*100</f>
        <v>0.48531850551165739</v>
      </c>
      <c r="F52" s="78">
        <f>'Table 39'!F54/B52*100</f>
        <v>4.5580918934738079</v>
      </c>
      <c r="G52" s="78">
        <f>'Table 39'!G54/B52*100</f>
        <v>0.6706662764608331</v>
      </c>
      <c r="H52" s="78">
        <f>'Table 39'!H54/B52*100</f>
        <v>0.46093064091308167</v>
      </c>
      <c r="I52" s="78">
        <f>'Table 39'!I54/B52*100</f>
        <v>2.7558286996390597</v>
      </c>
    </row>
    <row r="53" spans="1:9" ht="18" customHeight="1" x14ac:dyDescent="0.2">
      <c r="A53" s="1" t="s">
        <v>47</v>
      </c>
      <c r="B53" s="64">
        <v>31572</v>
      </c>
      <c r="C53" s="77">
        <f>'Table 39'!C55/B53*100</f>
        <v>62.222855694919552</v>
      </c>
      <c r="D53" s="77">
        <f>'Table 39'!D55/B53*100</f>
        <v>3.9148612694792853</v>
      </c>
      <c r="E53" s="78">
        <f>'Table 39'!E55/B53*100</f>
        <v>0.72849360192575696</v>
      </c>
      <c r="F53" s="78">
        <f>'Table 39'!F55/B53*100</f>
        <v>0.31356898517673887</v>
      </c>
      <c r="G53" s="78">
        <f>'Table 39'!G55/B53*100</f>
        <v>0.28506271379703535</v>
      </c>
      <c r="H53" s="78">
        <f>'Table 39'!H55/B53*100</f>
        <v>0.27872798682376787</v>
      </c>
      <c r="I53" s="78">
        <f>'Table 39'!I55/B53*100</f>
        <v>3.1768655770936274</v>
      </c>
    </row>
    <row r="54" spans="1:9" ht="18" customHeight="1" x14ac:dyDescent="0.2">
      <c r="A54" s="70" t="s">
        <v>16</v>
      </c>
      <c r="B54" s="64">
        <v>27287</v>
      </c>
      <c r="C54" s="77">
        <f>'Table 39'!C56/B54*100</f>
        <v>9.5283468318246786E-2</v>
      </c>
      <c r="D54" s="77" t="s">
        <v>66</v>
      </c>
      <c r="E54" s="78" t="s">
        <v>66</v>
      </c>
      <c r="F54" s="78">
        <f>'Table 39'!F56/B54*100</f>
        <v>1.934987356616704</v>
      </c>
      <c r="G54" s="78">
        <f>'Table 39'!G56/B54*100</f>
        <v>2.7852090739179829</v>
      </c>
      <c r="H54" s="78" t="s">
        <v>66</v>
      </c>
      <c r="I54" s="78">
        <f>'Table 39'!I56/B54*100</f>
        <v>15.263678674826842</v>
      </c>
    </row>
    <row r="55" spans="1:9" ht="18" customHeight="1" x14ac:dyDescent="0.2">
      <c r="A55" s="70" t="s">
        <v>18</v>
      </c>
      <c r="B55" s="64">
        <v>69158</v>
      </c>
      <c r="C55" s="77">
        <f>'Table 39'!C57/B55*100</f>
        <v>4.9871309176089538</v>
      </c>
      <c r="D55" s="77">
        <f>'Table 39'!D57/B55*100</f>
        <v>2.3468000809740013</v>
      </c>
      <c r="E55" s="78">
        <f>'Table 39'!E57/B55*100</f>
        <v>1.1987044159750138</v>
      </c>
      <c r="F55" s="78">
        <f>'Table 39'!F57/B55*100</f>
        <v>6.1077532606495275</v>
      </c>
      <c r="G55" s="78">
        <f>'Table 39'!G57/B55*100</f>
        <v>0.37595072153619247</v>
      </c>
      <c r="H55" s="78">
        <f>'Table 39'!H57/B55*100</f>
        <v>9.9771537638451077E-2</v>
      </c>
      <c r="I55" s="78" t="s">
        <v>66</v>
      </c>
    </row>
    <row r="56" spans="1:9" ht="18" customHeight="1" x14ac:dyDescent="0.2">
      <c r="A56" s="70" t="s">
        <v>17</v>
      </c>
      <c r="B56" s="64">
        <v>75642</v>
      </c>
      <c r="C56" s="77">
        <f>'Table 39'!C58/B56*100</f>
        <v>3.3050421723381192E-2</v>
      </c>
      <c r="D56" s="77" t="s">
        <v>66</v>
      </c>
      <c r="E56" s="78" t="s">
        <v>66</v>
      </c>
      <c r="F56" s="78" t="s">
        <v>66</v>
      </c>
      <c r="G56" s="78">
        <f>'Table 39'!G58/B56*100</f>
        <v>1.8574337008540227</v>
      </c>
      <c r="H56" s="78" t="s">
        <v>66</v>
      </c>
      <c r="I56" s="78">
        <f>'Table 39'!I58/B56*100</f>
        <v>0.75487163216202635</v>
      </c>
    </row>
    <row r="57" spans="1:9" ht="18" customHeight="1" x14ac:dyDescent="0.2">
      <c r="A57" s="30" t="s">
        <v>54</v>
      </c>
      <c r="B57" s="64">
        <v>24518</v>
      </c>
      <c r="C57" s="77">
        <f>'Table 39'!C59/B57*100</f>
        <v>36.911656741985482</v>
      </c>
      <c r="D57" s="77">
        <f>'Table 39'!D59/B57*100</f>
        <v>0.14275226364303778</v>
      </c>
      <c r="E57" s="78">
        <f>'Table 39'!E59/B57*100</f>
        <v>5.3022269353128322E-2</v>
      </c>
      <c r="F57" s="78">
        <f>'Table 39'!F59/B57*100</f>
        <v>7.680071783995432</v>
      </c>
      <c r="G57" s="78">
        <f>'Table 39'!G59/B57*100</f>
        <v>0.90953585121135494</v>
      </c>
      <c r="H57" s="78">
        <f>'Table 39'!H59/B57*100</f>
        <v>1.676319438779672</v>
      </c>
      <c r="I57" s="78">
        <f>'Table 39'!I59/B57*100</f>
        <v>0.4200995187209397</v>
      </c>
    </row>
    <row r="58" spans="1:9" ht="18" customHeight="1" x14ac:dyDescent="0.2">
      <c r="A58" s="70" t="s">
        <v>15</v>
      </c>
      <c r="B58" s="64">
        <v>77209</v>
      </c>
      <c r="C58" s="77">
        <f>'Table 39'!C60/B58*100</f>
        <v>7.4512038751958967</v>
      </c>
      <c r="D58" s="77">
        <f>'Table 39'!D60/B58*100</f>
        <v>1.5542229532826484E-2</v>
      </c>
      <c r="E58" s="78" t="s">
        <v>66</v>
      </c>
      <c r="F58" s="78">
        <f>'Table 39'!F60/B58*100</f>
        <v>3.7676954759160197</v>
      </c>
      <c r="G58" s="78">
        <f>'Table 39'!G60/B58*100</f>
        <v>2.4841663536634329</v>
      </c>
      <c r="H58" s="78">
        <f>'Table 39'!H60/B58*100</f>
        <v>0.29400717532930098</v>
      </c>
      <c r="I58" s="78">
        <f>'Table 39'!I60/B58*100</f>
        <v>7.2763537929515998</v>
      </c>
    </row>
    <row r="59" spans="1:9" ht="18" customHeight="1" x14ac:dyDescent="0.2">
      <c r="A59" s="70" t="s">
        <v>21</v>
      </c>
      <c r="B59" s="64">
        <v>36749</v>
      </c>
      <c r="C59" s="77" t="s">
        <v>66</v>
      </c>
      <c r="D59" s="77">
        <f>'Table 39'!D61/B59*100</f>
        <v>70.165174562573128</v>
      </c>
      <c r="E59" s="78" t="s">
        <v>66</v>
      </c>
      <c r="F59" s="78" t="s">
        <v>66</v>
      </c>
      <c r="G59" s="78" t="s">
        <v>66</v>
      </c>
      <c r="H59" s="78" t="s">
        <v>66</v>
      </c>
      <c r="I59" s="78" t="s">
        <v>66</v>
      </c>
    </row>
    <row r="60" spans="1:9" ht="18" customHeight="1" x14ac:dyDescent="0.2">
      <c r="A60" s="30" t="s">
        <v>55</v>
      </c>
      <c r="B60" s="64">
        <v>26591</v>
      </c>
      <c r="C60" s="77">
        <f>'Table 39'!C62/B60*100</f>
        <v>0.11282012711067654</v>
      </c>
      <c r="D60" s="77">
        <f>'Table 39'!D62/B60*100</f>
        <v>54.954683915610545</v>
      </c>
      <c r="E60" s="78" t="s">
        <v>66</v>
      </c>
      <c r="F60" s="78">
        <f>'Table 39'!F62/B60*100</f>
        <v>1.3011921326764695</v>
      </c>
      <c r="G60" s="78">
        <f>'Table 39'!G62/B60*100</f>
        <v>0.28957165958406977</v>
      </c>
      <c r="H60" s="78" t="s">
        <v>66</v>
      </c>
      <c r="I60" s="78">
        <f>'Table 39'!I62/B60*100</f>
        <v>1.3425595126170509</v>
      </c>
    </row>
    <row r="61" spans="1:9" ht="18" customHeight="1" x14ac:dyDescent="0.2">
      <c r="A61" s="70" t="s">
        <v>25</v>
      </c>
      <c r="B61" s="64">
        <v>116900</v>
      </c>
      <c r="C61" s="77">
        <f>'Table 39'!C63/B61*100</f>
        <v>13.82207014542344</v>
      </c>
      <c r="D61" s="77">
        <f>'Table 39'!D63/B61*100</f>
        <v>8.2189905902480742</v>
      </c>
      <c r="E61" s="78">
        <f>'Table 39'!E63/B61*100</f>
        <v>4.2771599657827203E-3</v>
      </c>
      <c r="F61" s="78">
        <f>'Table 39'!F63/B61*100</f>
        <v>8.6783575705731391</v>
      </c>
      <c r="G61" s="78">
        <f>'Table 39'!G63/B61*100</f>
        <v>0.31650983746792127</v>
      </c>
      <c r="H61" s="78">
        <f>'Table 39'!H63/B61*100</f>
        <v>8.5543199315654406E-3</v>
      </c>
      <c r="I61" s="78" t="s">
        <v>66</v>
      </c>
    </row>
    <row r="62" spans="1:9" ht="18" customHeight="1" x14ac:dyDescent="0.2">
      <c r="A62" s="70" t="s">
        <v>32</v>
      </c>
      <c r="B62" s="64">
        <v>45681</v>
      </c>
      <c r="C62" s="77">
        <f>'Table 39'!C64/B62*100</f>
        <v>24.342724546310283</v>
      </c>
      <c r="D62" s="77">
        <f>'Table 39'!D64/B62*100</f>
        <v>36.054377093321072</v>
      </c>
      <c r="E62" s="78" t="s">
        <v>66</v>
      </c>
      <c r="F62" s="78">
        <f>'Table 39'!F64/B62*100</f>
        <v>5.1859635296950586</v>
      </c>
      <c r="G62" s="78" t="s">
        <v>66</v>
      </c>
      <c r="H62" s="78">
        <f>'Table 39'!H64/B62*100</f>
        <v>9.6845515641076165</v>
      </c>
      <c r="I62" s="78">
        <f>'Table 39'!I64/B62*100</f>
        <v>2.6203454390227887</v>
      </c>
    </row>
    <row r="63" spans="1:9" ht="18" customHeight="1" x14ac:dyDescent="0.2">
      <c r="A63" s="70" t="s">
        <v>19</v>
      </c>
      <c r="B63" s="64">
        <v>77354</v>
      </c>
      <c r="C63" s="77">
        <f>'Table 39'!C65/B63*100</f>
        <v>6.3642474855857483</v>
      </c>
      <c r="D63" s="77">
        <f>'Table 39'!D65/B63*100</f>
        <v>14.707707423016265</v>
      </c>
      <c r="E63" s="78" t="s">
        <v>66</v>
      </c>
      <c r="F63" s="78">
        <f>'Table 39'!F65/B63*100</f>
        <v>1.551309563823461E-2</v>
      </c>
      <c r="G63" s="78" t="s">
        <v>66</v>
      </c>
      <c r="H63" s="78" t="s">
        <v>66</v>
      </c>
      <c r="I63" s="78" t="s">
        <v>66</v>
      </c>
    </row>
    <row r="64" spans="1:9" ht="18" customHeight="1" x14ac:dyDescent="0.2">
      <c r="A64" s="70" t="s">
        <v>13</v>
      </c>
      <c r="B64" s="64">
        <v>99196</v>
      </c>
      <c r="C64" s="77">
        <f>'Table 39'!C66/B64*100</f>
        <v>66.372635993386837</v>
      </c>
      <c r="D64" s="77" t="s">
        <v>66</v>
      </c>
      <c r="E64" s="78" t="s">
        <v>66</v>
      </c>
      <c r="F64" s="78">
        <f>'Table 39'!F66/B64*100</f>
        <v>1.5686116375660308</v>
      </c>
      <c r="G64" s="78">
        <f>'Table 39'!G66/B64*100</f>
        <v>4.3822331545626838</v>
      </c>
      <c r="H64" s="78">
        <f>'Table 39'!H66/B64*100</f>
        <v>0.98088632606153481</v>
      </c>
      <c r="I64" s="78">
        <f>'Table 39'!I66/B64*100</f>
        <v>1.0010484293721522</v>
      </c>
    </row>
    <row r="65" spans="1:14" ht="18" customHeight="1" x14ac:dyDescent="0.2">
      <c r="A65" s="30" t="s">
        <v>56</v>
      </c>
      <c r="B65" s="64">
        <v>23604</v>
      </c>
      <c r="C65" s="77">
        <f>'Table 39'!C67/B65*100</f>
        <v>13.603626503982374</v>
      </c>
      <c r="D65" s="77">
        <f>'Table 39'!D67/B65*100</f>
        <v>13.518895102524997</v>
      </c>
      <c r="E65" s="78" t="s">
        <v>66</v>
      </c>
      <c r="F65" s="78">
        <f>'Table 39'!F67/B65*100</f>
        <v>6.4607693611252337</v>
      </c>
      <c r="G65" s="78">
        <f>'Table 39'!G67/B65*100</f>
        <v>18.640908320623623</v>
      </c>
      <c r="H65" s="78">
        <f>'Table 39'!H67/B65*100</f>
        <v>3.6985256736146415</v>
      </c>
      <c r="I65" s="78">
        <f>'Table 39'!I67/B65*100</f>
        <v>3.5163531604812746</v>
      </c>
    </row>
    <row r="66" spans="1:14" ht="18" customHeight="1" x14ac:dyDescent="0.2">
      <c r="A66" s="30" t="s">
        <v>58</v>
      </c>
      <c r="B66" s="64">
        <v>17425</v>
      </c>
      <c r="C66" s="77">
        <f>'Table 39'!C68/B66*100</f>
        <v>0.5911047345767575</v>
      </c>
      <c r="D66" s="77">
        <f>'Table 39'!D68/B66*100</f>
        <v>46.685796269727405</v>
      </c>
      <c r="E66" s="78" t="s">
        <v>66</v>
      </c>
      <c r="F66" s="78">
        <f>'Table 39'!F68/B66*100</f>
        <v>8.8206599713055951</v>
      </c>
      <c r="G66" s="78">
        <f>'Table 39'!G68/B66*100</f>
        <v>15.477761836441895</v>
      </c>
      <c r="H66" s="78">
        <f>'Table 39'!H68/B66*100</f>
        <v>5.8020086083213771</v>
      </c>
      <c r="I66" s="78">
        <f>'Table 39'!I68/B66*100</f>
        <v>8.7575322812051652</v>
      </c>
    </row>
    <row r="67" spans="1:14" ht="18" customHeight="1" x14ac:dyDescent="0.2">
      <c r="A67" s="70" t="s">
        <v>11</v>
      </c>
      <c r="B67" s="64">
        <v>52528</v>
      </c>
      <c r="C67" s="77">
        <f>'Table 39'!C69/B67*100</f>
        <v>39.148644532439839</v>
      </c>
      <c r="D67" s="77">
        <f>'Table 39'!D69/B67*100</f>
        <v>0.11803228754188241</v>
      </c>
      <c r="E67" s="78" t="s">
        <v>66</v>
      </c>
      <c r="F67" s="78">
        <f>'Table 39'!F69/B67*100</f>
        <v>4.9116661590009141</v>
      </c>
      <c r="G67" s="78">
        <f>'Table 39'!G69/B67*100</f>
        <v>3.2382729211087415</v>
      </c>
      <c r="H67" s="78" t="s">
        <v>66</v>
      </c>
      <c r="I67" s="78">
        <f>'Table 39'!I69/B67*100</f>
        <v>0.67773378007919582</v>
      </c>
    </row>
    <row r="68" spans="1:14" ht="18" customHeight="1" x14ac:dyDescent="0.2">
      <c r="A68" s="30" t="s">
        <v>57</v>
      </c>
      <c r="B68" s="64">
        <v>17866</v>
      </c>
      <c r="C68" s="77">
        <f>'Table 39'!C70/B68*100</f>
        <v>0.27986118885033023</v>
      </c>
      <c r="D68" s="77">
        <f>'Table 39'!D70/B68*100</f>
        <v>11.978058882794135</v>
      </c>
      <c r="E68" s="78" t="s">
        <v>66</v>
      </c>
      <c r="F68" s="78">
        <f>'Table 39'!F70/B68*100</f>
        <v>2.5187506996529723</v>
      </c>
      <c r="G68" s="78" t="s">
        <v>66</v>
      </c>
      <c r="H68" s="78" t="s">
        <v>66</v>
      </c>
      <c r="I68" s="78">
        <f>'Table 39'!I70/B68*100</f>
        <v>0.57651404903168024</v>
      </c>
    </row>
    <row r="69" spans="1:14" s="21" customFormat="1" ht="18" customHeight="1" x14ac:dyDescent="0.2">
      <c r="A69" s="70" t="s">
        <v>10</v>
      </c>
      <c r="B69" s="64">
        <v>84119</v>
      </c>
      <c r="C69" s="77">
        <f>'Table 39'!C71/B69*100</f>
        <v>33.024643659577499</v>
      </c>
      <c r="D69" s="77">
        <f>'Table 39'!D71/B69*100</f>
        <v>51.197708008892164</v>
      </c>
      <c r="E69" s="78" t="s">
        <v>66</v>
      </c>
      <c r="F69" s="78">
        <f>'Table 39'!F71/B69*100</f>
        <v>6.0414412915037037</v>
      </c>
      <c r="G69" s="78">
        <f>'Table 39'!G71/B69*100</f>
        <v>0.18426277059879456</v>
      </c>
      <c r="H69" s="78">
        <f>'Table 39'!H71/B69*100</f>
        <v>0.29957560123158855</v>
      </c>
      <c r="I69" s="78">
        <f>'Table 39'!I71/B69*100</f>
        <v>2.8055492813751948</v>
      </c>
    </row>
    <row r="70" spans="1:14" ht="18" customHeight="1" x14ac:dyDescent="0.2">
      <c r="A70" s="30" t="s">
        <v>59</v>
      </c>
      <c r="B70" s="64">
        <v>19580</v>
      </c>
      <c r="C70" s="77">
        <f>'Table 39'!C72/B70*100</f>
        <v>0.24004085801838612</v>
      </c>
      <c r="D70" s="77">
        <f>'Table 39'!D72/B70*100</f>
        <v>14.816138917262514</v>
      </c>
      <c r="E70" s="78">
        <f>'Table 39'!E72/B70*100</f>
        <v>0.57711950970377934</v>
      </c>
      <c r="F70" s="78">
        <f>'Table 39'!F72/B70*100</f>
        <v>6.9152196118488263</v>
      </c>
      <c r="G70" s="78">
        <f>'Table 39'!G72/B70*100</f>
        <v>0.58733401430030641</v>
      </c>
      <c r="H70" s="78">
        <f>'Table 39'!H72/B70*100</f>
        <v>5.9754851889683351</v>
      </c>
      <c r="I70" s="78">
        <f>'Table 39'!I72/B70*100</f>
        <v>6.4606741573033712</v>
      </c>
    </row>
    <row r="71" spans="1:14" s="21" customFormat="1" ht="18" customHeight="1" x14ac:dyDescent="0.2">
      <c r="A71" s="70" t="s">
        <v>30</v>
      </c>
      <c r="B71" s="64">
        <v>40563</v>
      </c>
      <c r="C71" s="77" t="s">
        <v>66</v>
      </c>
      <c r="D71" s="77">
        <f>'Table 39'!D73/B71*100</f>
        <v>7.4476739886103092</v>
      </c>
      <c r="E71" s="78" t="s">
        <v>66</v>
      </c>
      <c r="F71" s="78" t="s">
        <v>66</v>
      </c>
      <c r="G71" s="78" t="s">
        <v>66</v>
      </c>
      <c r="H71" s="78" t="s">
        <v>66</v>
      </c>
      <c r="I71" s="78" t="s">
        <v>66</v>
      </c>
    </row>
    <row r="72" spans="1:14" ht="18" customHeight="1" x14ac:dyDescent="0.2">
      <c r="A72" s="70" t="s">
        <v>14</v>
      </c>
      <c r="B72" s="64">
        <v>87046</v>
      </c>
      <c r="C72" s="77">
        <f>'Table 39'!C74/B72*100</f>
        <v>28.506766537233187</v>
      </c>
      <c r="D72" s="77" t="s">
        <v>66</v>
      </c>
      <c r="E72" s="78" t="s">
        <v>66</v>
      </c>
      <c r="F72" s="78">
        <f>'Table 39'!F74/B72*100</f>
        <v>0.10798887944305309</v>
      </c>
      <c r="G72" s="78">
        <f>'Table 39'!G74/B72*100</f>
        <v>13.157411024056245</v>
      </c>
      <c r="H72" s="78">
        <f>'Table 39'!H74/B72*100</f>
        <v>0.13900696183627048</v>
      </c>
      <c r="I72" s="78">
        <f>'Table 39'!I74/B72*100</f>
        <v>0.95926291845690792</v>
      </c>
    </row>
    <row r="73" spans="1:14" ht="18" customHeight="1" x14ac:dyDescent="0.2">
      <c r="A73" s="70" t="s">
        <v>29</v>
      </c>
      <c r="B73" s="64">
        <v>97077</v>
      </c>
      <c r="C73" s="77">
        <f>'Table 39'!C75/B73*100</f>
        <v>4.241993469101847</v>
      </c>
      <c r="D73" s="77">
        <f>'Table 39'!D75/B73*100</f>
        <v>37.269384097159985</v>
      </c>
      <c r="E73" s="78" t="s">
        <v>66</v>
      </c>
      <c r="F73" s="78">
        <f>'Table 39'!F75/B73*100</f>
        <v>8.5293117834296481</v>
      </c>
      <c r="G73" s="78">
        <f>'Table 39'!G75/B73*100</f>
        <v>13.957992109356491</v>
      </c>
      <c r="H73" s="78">
        <f>'Table 39'!H75/B73*100</f>
        <v>16.296342078968244</v>
      </c>
      <c r="I73" s="78">
        <f>'Table 39'!I75/B73*100</f>
        <v>7.2540354563902882</v>
      </c>
    </row>
    <row r="74" spans="1:14" ht="18" customHeight="1" x14ac:dyDescent="0.2">
      <c r="A74" s="70" t="s">
        <v>23</v>
      </c>
      <c r="B74" s="64">
        <v>33606</v>
      </c>
      <c r="C74" s="77" t="s">
        <v>66</v>
      </c>
      <c r="D74" s="77">
        <f>'Table 39'!D76/B74*100</f>
        <v>5.1478902576920786</v>
      </c>
      <c r="E74" s="78" t="s">
        <v>66</v>
      </c>
      <c r="F74" s="78">
        <f>'Table 39'!F76/B74*100</f>
        <v>17.556388740105934</v>
      </c>
      <c r="G74" s="78" t="s">
        <v>66</v>
      </c>
      <c r="H74" s="78" t="s">
        <v>66</v>
      </c>
      <c r="I74" s="78" t="s">
        <v>66</v>
      </c>
    </row>
    <row r="75" spans="1:14" ht="18" customHeight="1" x14ac:dyDescent="0.2">
      <c r="A75" s="70" t="s">
        <v>39</v>
      </c>
      <c r="B75" s="64" t="s">
        <v>66</v>
      </c>
      <c r="C75" s="77" t="s">
        <v>66</v>
      </c>
      <c r="D75" s="77" t="s">
        <v>66</v>
      </c>
      <c r="E75" s="78" t="s">
        <v>66</v>
      </c>
      <c r="F75" s="78" t="s">
        <v>66</v>
      </c>
      <c r="G75" s="78" t="s">
        <v>66</v>
      </c>
      <c r="H75" s="78" t="s">
        <v>66</v>
      </c>
      <c r="I75" s="78" t="s">
        <v>66</v>
      </c>
    </row>
    <row r="76" spans="1:14" x14ac:dyDescent="0.2">
      <c r="A76" s="17"/>
      <c r="B76" s="7"/>
      <c r="C76" s="18"/>
      <c r="D76" s="18"/>
      <c r="E76" s="18"/>
      <c r="F76" s="18"/>
      <c r="G76" s="18"/>
      <c r="H76" s="18"/>
      <c r="I76" s="18" t="s">
        <v>49</v>
      </c>
    </row>
    <row r="77" spans="1:14" s="25" customFormat="1" ht="60" customHeight="1" x14ac:dyDescent="0.25">
      <c r="A77" s="87" t="s">
        <v>70</v>
      </c>
      <c r="B77" s="87"/>
      <c r="C77" s="87"/>
      <c r="D77" s="87"/>
      <c r="E77" s="87"/>
      <c r="F77" s="87"/>
      <c r="G77" s="87"/>
      <c r="H77" s="87"/>
      <c r="I77" s="87"/>
    </row>
    <row r="78" spans="1:14" s="21" customFormat="1" ht="12" x14ac:dyDescent="0.2">
      <c r="A78" s="23" t="s">
        <v>51</v>
      </c>
      <c r="B78" s="88" t="s">
        <v>42</v>
      </c>
      <c r="C78" s="88"/>
      <c r="D78" s="88"/>
      <c r="E78" s="88"/>
      <c r="F78" s="88"/>
      <c r="G78" s="88"/>
      <c r="H78" s="88"/>
      <c r="I78" s="88"/>
    </row>
    <row r="79" spans="1:14" ht="20.100000000000001" customHeight="1" x14ac:dyDescent="0.2">
      <c r="A79" s="80" t="s">
        <v>43</v>
      </c>
      <c r="B79" s="83" t="s">
        <v>73</v>
      </c>
      <c r="C79" s="84" t="s">
        <v>2</v>
      </c>
      <c r="D79" s="84"/>
      <c r="E79" s="89" t="s">
        <v>5</v>
      </c>
      <c r="F79" s="89" t="s">
        <v>33</v>
      </c>
      <c r="G79" s="84" t="s">
        <v>7</v>
      </c>
      <c r="H79" s="83" t="s">
        <v>72</v>
      </c>
      <c r="I79" s="89" t="s">
        <v>9</v>
      </c>
      <c r="J79" s="90"/>
      <c r="K79" s="90"/>
      <c r="L79" s="90"/>
      <c r="M79" s="90"/>
      <c r="N79" s="90"/>
    </row>
    <row r="80" spans="1:14" ht="20.100000000000001" customHeight="1" x14ac:dyDescent="0.2">
      <c r="A80" s="80"/>
      <c r="B80" s="83"/>
      <c r="C80" s="19" t="s">
        <v>3</v>
      </c>
      <c r="D80" s="19" t="s">
        <v>4</v>
      </c>
      <c r="E80" s="89"/>
      <c r="F80" s="89"/>
      <c r="G80" s="84"/>
      <c r="H80" s="84"/>
      <c r="I80" s="89"/>
      <c r="J80" s="90"/>
      <c r="K80" s="90"/>
      <c r="L80" s="90"/>
      <c r="M80" s="90"/>
      <c r="N80" s="90"/>
    </row>
    <row r="81" spans="1:14" ht="25.5" x14ac:dyDescent="0.2">
      <c r="A81" s="3" t="s">
        <v>38</v>
      </c>
      <c r="B81" s="32">
        <f>SUM(B82:B113)</f>
        <v>1875537</v>
      </c>
      <c r="C81" s="11">
        <f>'Table 39'!C84/B81*100</f>
        <v>23.528141540262869</v>
      </c>
      <c r="D81" s="11">
        <f>'Table 39'!D84/B81*100</f>
        <v>13.652623222042539</v>
      </c>
      <c r="E81" s="11">
        <f>'Table 39'!E84/B81*100</f>
        <v>1.2526012550005678</v>
      </c>
      <c r="F81" s="11">
        <f>'Table 39'!F84/B81*100</f>
        <v>5.1022187245572868</v>
      </c>
      <c r="G81" s="11">
        <f>'Table 39'!G84/B81*100</f>
        <v>2.6301267317040402</v>
      </c>
      <c r="H81" s="11">
        <f>'Table 39'!H84/B81*100</f>
        <v>1.772505687704375</v>
      </c>
      <c r="I81" s="13">
        <f>'Table 39'!I84/B81*100</f>
        <v>1.788980969183759</v>
      </c>
      <c r="J81" s="45"/>
      <c r="K81" s="45"/>
      <c r="L81" s="45"/>
      <c r="M81" s="45"/>
      <c r="N81" s="45"/>
    </row>
    <row r="82" spans="1:14" ht="18" customHeight="1" x14ac:dyDescent="0.2">
      <c r="A82" s="59" t="s">
        <v>35</v>
      </c>
      <c r="B82" s="37">
        <v>47214</v>
      </c>
      <c r="C82" s="12">
        <f>'Table 39'!C85/B82*100</f>
        <v>10.505358580082179</v>
      </c>
      <c r="D82" s="12" t="s">
        <v>66</v>
      </c>
      <c r="E82" s="12">
        <f>'Table 39'!E85/B82*100</f>
        <v>6.354047528275511E-2</v>
      </c>
      <c r="F82" s="12">
        <f>'Table 39'!F85/B82*100</f>
        <v>0.84720633710340165</v>
      </c>
      <c r="G82" s="12">
        <f>'Table 39'!G85/B82*100</f>
        <v>0.12708095056551022</v>
      </c>
      <c r="H82" s="12">
        <f>'Table 39'!H85/B82*100</f>
        <v>0.10590079213792521</v>
      </c>
      <c r="I82" s="13" t="s">
        <v>66</v>
      </c>
      <c r="J82" s="45"/>
      <c r="K82" s="45"/>
      <c r="L82" s="45"/>
      <c r="M82" s="45"/>
      <c r="N82" s="45"/>
    </row>
    <row r="83" spans="1:14" ht="18" customHeight="1" x14ac:dyDescent="0.2">
      <c r="A83" s="60" t="s">
        <v>53</v>
      </c>
      <c r="B83" s="61">
        <v>77166</v>
      </c>
      <c r="C83" s="12">
        <f>'Table 39'!C86/B83*100</f>
        <v>1.1987144597361532</v>
      </c>
      <c r="D83" s="12">
        <f>'Table 39'!D86/B83*100</f>
        <v>6.7581577378638267</v>
      </c>
      <c r="E83" s="12">
        <f>'Table 39'!E86/B83*100</f>
        <v>0.1425498276442993</v>
      </c>
      <c r="F83" s="12">
        <f>'Table 39'!F86/B83*100</f>
        <v>8.8095793484176976</v>
      </c>
      <c r="G83" s="12">
        <f>'Table 39'!G86/B83*100</f>
        <v>1.9905139569240338</v>
      </c>
      <c r="H83" s="12">
        <f>'Table 39'!H86/B83*100</f>
        <v>0.15810071793276831</v>
      </c>
      <c r="I83" s="13">
        <f>'Table 39'!I86/B83*100</f>
        <v>2.6177331985589509</v>
      </c>
      <c r="J83" s="45"/>
      <c r="K83" s="45"/>
      <c r="L83" s="45"/>
      <c r="M83" s="45"/>
      <c r="N83" s="45"/>
    </row>
    <row r="84" spans="1:14" ht="18" customHeight="1" x14ac:dyDescent="0.2">
      <c r="A84" s="59" t="s">
        <v>24</v>
      </c>
      <c r="B84" s="37">
        <f>83043+14279</f>
        <v>97322</v>
      </c>
      <c r="C84" s="12">
        <f>'Table 39'!C87/B84*100</f>
        <v>5.971928238219518</v>
      </c>
      <c r="D84" s="12">
        <f>'Table 39'!D87/B84*100</f>
        <v>31.699923963749203</v>
      </c>
      <c r="E84" s="12">
        <f>'Table 39'!E87/B84*100</f>
        <v>22.667022872526253</v>
      </c>
      <c r="F84" s="12">
        <f>'Table 39'!F87/B84*100</f>
        <v>0.23838392141550729</v>
      </c>
      <c r="G84" s="12">
        <f>'Table 39'!G87/B84*100</f>
        <v>0.72337189946774616</v>
      </c>
      <c r="H84" s="12">
        <f>'Table 39'!H87/B84*100</f>
        <v>0.27948459752162924</v>
      </c>
      <c r="I84" s="13">
        <f>'Table 39'!I87/B84*100</f>
        <v>0.26509936088448655</v>
      </c>
      <c r="J84" s="45"/>
      <c r="K84" s="45"/>
      <c r="L84" s="45"/>
      <c r="M84" s="45"/>
      <c r="N84" s="45"/>
    </row>
    <row r="85" spans="1:14" ht="18" customHeight="1" x14ac:dyDescent="0.2">
      <c r="A85" s="59" t="s">
        <v>20</v>
      </c>
      <c r="B85" s="37">
        <v>23870</v>
      </c>
      <c r="C85" s="12" t="str">
        <f>'Table 39'!C88</f>
        <v>-</v>
      </c>
      <c r="D85" s="12">
        <f>'Table 39'!D88/B85*100</f>
        <v>16.070381231671554</v>
      </c>
      <c r="E85" s="12" t="s">
        <v>66</v>
      </c>
      <c r="F85" s="12" t="s">
        <v>66</v>
      </c>
      <c r="G85" s="12" t="s">
        <v>66</v>
      </c>
      <c r="H85" s="12" t="s">
        <v>66</v>
      </c>
      <c r="I85" s="13" t="s">
        <v>66</v>
      </c>
      <c r="J85" s="45"/>
      <c r="K85" s="45"/>
      <c r="L85" s="45"/>
      <c r="M85" s="45"/>
      <c r="N85" s="45"/>
    </row>
    <row r="86" spans="1:14" ht="18" customHeight="1" x14ac:dyDescent="0.2">
      <c r="A86" s="59" t="s">
        <v>31</v>
      </c>
      <c r="B86" s="37">
        <v>55236</v>
      </c>
      <c r="C86" s="12">
        <f>'Table 39'!C89/B86*100</f>
        <v>3.6407415453689627</v>
      </c>
      <c r="D86" s="12">
        <f>'Table 39'!D89/B86*100</f>
        <v>1.2075458034615107</v>
      </c>
      <c r="E86" s="12">
        <f>'Table 39'!E89/B86*100</f>
        <v>7.9658193931493954E-2</v>
      </c>
      <c r="F86" s="12">
        <f>'Table 39'!F89/B86*100</f>
        <v>9.3055253819972492</v>
      </c>
      <c r="G86" s="12">
        <f>'Table 39'!G89/B86*100</f>
        <v>4.7396625389238904</v>
      </c>
      <c r="H86" s="12">
        <f>'Table 39'!H89/B86*100</f>
        <v>6.2115287131580859</v>
      </c>
      <c r="I86" s="13">
        <f>'Table 39'!I89/B86*100</f>
        <v>0.2154392063147223</v>
      </c>
      <c r="J86" s="45"/>
      <c r="K86" s="45"/>
      <c r="L86" s="45"/>
      <c r="M86" s="45"/>
      <c r="N86" s="45"/>
    </row>
    <row r="87" spans="1:14" ht="18" customHeight="1" x14ac:dyDescent="0.2">
      <c r="A87" s="59" t="s">
        <v>12</v>
      </c>
      <c r="B87" s="37">
        <v>76168</v>
      </c>
      <c r="C87" s="12">
        <f>'Table 39'!C90/B87*100</f>
        <v>81.890032559605089</v>
      </c>
      <c r="D87" s="12">
        <f>'Table 39'!D90/B87*100</f>
        <v>4.3863564751601718</v>
      </c>
      <c r="E87" s="12" t="s">
        <v>66</v>
      </c>
      <c r="F87" s="12">
        <f>'Table 39'!F90/B87*100</f>
        <v>0.66038231278227078</v>
      </c>
      <c r="G87" s="12">
        <f>'Table 39'!G90/B87*100</f>
        <v>1.1868501207856317</v>
      </c>
      <c r="H87" s="12" t="s">
        <v>66</v>
      </c>
      <c r="I87" s="13">
        <f>'Table 39'!I90/B87*100</f>
        <v>1.6923117319609284</v>
      </c>
      <c r="J87" s="45"/>
      <c r="K87" s="45"/>
      <c r="L87" s="45"/>
      <c r="M87" s="45"/>
      <c r="N87" s="45"/>
    </row>
    <row r="88" spans="1:14" ht="18" customHeight="1" x14ac:dyDescent="0.2">
      <c r="A88" s="59" t="s">
        <v>26</v>
      </c>
      <c r="B88" s="37">
        <v>21500</v>
      </c>
      <c r="C88" s="12">
        <f>'Table 39'!C91/B88*100</f>
        <v>21.027906976744188</v>
      </c>
      <c r="D88" s="12">
        <f>'Table 39'!D91/B88*100</f>
        <v>76.33953488372093</v>
      </c>
      <c r="E88" s="12" t="s">
        <v>66</v>
      </c>
      <c r="F88" s="12" t="s">
        <v>66</v>
      </c>
      <c r="G88" s="12" t="s">
        <v>66</v>
      </c>
      <c r="H88" s="12" t="s">
        <v>66</v>
      </c>
      <c r="I88" s="13" t="s">
        <v>66</v>
      </c>
      <c r="J88" s="45"/>
      <c r="K88" s="45"/>
      <c r="L88" s="45"/>
      <c r="M88" s="45"/>
      <c r="N88" s="45"/>
    </row>
    <row r="89" spans="1:14" ht="18" customHeight="1" x14ac:dyDescent="0.2">
      <c r="A89" s="59" t="s">
        <v>22</v>
      </c>
      <c r="B89" s="37">
        <f>246801+7890</f>
        <v>254691</v>
      </c>
      <c r="C89" s="12">
        <f>'Table 39'!C92/B89*100</f>
        <v>58.237236494418731</v>
      </c>
      <c r="D89" s="12">
        <f>'Table 39'!D92/B89*100</f>
        <v>1.0043542959900429</v>
      </c>
      <c r="E89" s="12">
        <f>'Table 39'!E92/B89*100</f>
        <v>3.7300100906588765E-2</v>
      </c>
      <c r="F89" s="12">
        <f>'Table 39'!F92/B89*100</f>
        <v>8.2193717092476763</v>
      </c>
      <c r="G89" s="12" t="s">
        <v>66</v>
      </c>
      <c r="H89" s="12">
        <f>'Table 39'!H92/B89*100</f>
        <v>1.5029977502149663</v>
      </c>
      <c r="I89" s="13">
        <f>'Table 39'!I92/B89*100</f>
        <v>0.11700452705435213</v>
      </c>
      <c r="J89" s="45"/>
      <c r="K89" s="45"/>
      <c r="L89" s="45"/>
      <c r="M89" s="45"/>
      <c r="N89" s="45"/>
    </row>
    <row r="90" spans="1:14" ht="18" customHeight="1" x14ac:dyDescent="0.2">
      <c r="A90" s="1" t="s">
        <v>46</v>
      </c>
      <c r="B90" s="37">
        <v>41005</v>
      </c>
      <c r="C90" s="12">
        <f>'Table 39'!C93/B90*100</f>
        <v>2.6630898670893792</v>
      </c>
      <c r="D90" s="12">
        <f>'Table 39'!D93/B90*100</f>
        <v>36.044384831118151</v>
      </c>
      <c r="E90" s="12">
        <f>'Table 39'!E93/B90*100</f>
        <v>0.48774539690281671</v>
      </c>
      <c r="F90" s="12">
        <f>'Table 39'!F93/B90*100</f>
        <v>4.6335812705767587</v>
      </c>
      <c r="G90" s="12">
        <f>'Table 39'!G93/B90*100</f>
        <v>0.67064992074137297</v>
      </c>
      <c r="H90" s="12">
        <f>'Table 39'!H93/B90*100</f>
        <v>0.46335812705767593</v>
      </c>
      <c r="I90" s="13">
        <f>'Table 39'!I93/B90*100</f>
        <v>2.7557614925009148</v>
      </c>
      <c r="J90" s="45"/>
      <c r="K90" s="45"/>
      <c r="L90" s="45"/>
      <c r="M90" s="45"/>
      <c r="N90" s="45"/>
    </row>
    <row r="91" spans="1:14" ht="18" customHeight="1" x14ac:dyDescent="0.2">
      <c r="A91" s="1" t="s">
        <v>47</v>
      </c>
      <c r="B91" s="37">
        <v>31577</v>
      </c>
      <c r="C91" s="12">
        <f>'Table 39'!C94/B91*100</f>
        <v>62.213003135193333</v>
      </c>
      <c r="D91" s="12">
        <f>'Table 39'!D94/B91*100</f>
        <v>5.2411565379865088</v>
      </c>
      <c r="E91" s="12" t="s">
        <v>66</v>
      </c>
      <c r="F91" s="12" t="s">
        <v>66</v>
      </c>
      <c r="G91" s="12" t="s">
        <v>66</v>
      </c>
      <c r="H91" s="12" t="s">
        <v>66</v>
      </c>
      <c r="I91" s="13">
        <f>'Table 39'!I94/B91*100</f>
        <v>3.4550463945276624</v>
      </c>
      <c r="J91" s="45"/>
      <c r="K91" s="45"/>
      <c r="L91" s="45"/>
      <c r="M91" s="45"/>
      <c r="N91" s="45"/>
    </row>
    <row r="92" spans="1:14" ht="18" customHeight="1" x14ac:dyDescent="0.2">
      <c r="A92" s="59" t="s">
        <v>16</v>
      </c>
      <c r="B92" s="37">
        <v>27287</v>
      </c>
      <c r="C92" s="12">
        <f>'Table 39'!C95/B92*100</f>
        <v>9.5283468318246786E-2</v>
      </c>
      <c r="D92" s="12" t="s">
        <v>66</v>
      </c>
      <c r="E92" s="12" t="s">
        <v>66</v>
      </c>
      <c r="F92" s="12">
        <f>'Table 39'!F95/B92*100</f>
        <v>1.934987356616704</v>
      </c>
      <c r="G92" s="12">
        <f>'Table 39'!G95/B92*100</f>
        <v>2.7852090739179829</v>
      </c>
      <c r="H92" s="12" t="s">
        <v>66</v>
      </c>
      <c r="I92" s="13">
        <f>'Table 39'!I95/B92*100</f>
        <v>15.263678674826842</v>
      </c>
      <c r="J92" s="45"/>
      <c r="K92" s="45"/>
      <c r="L92" s="45"/>
      <c r="M92" s="45"/>
      <c r="N92" s="45"/>
    </row>
    <row r="93" spans="1:14" ht="18" customHeight="1" x14ac:dyDescent="0.2">
      <c r="A93" s="59" t="s">
        <v>18</v>
      </c>
      <c r="B93" s="37">
        <v>69127</v>
      </c>
      <c r="C93" s="12">
        <f>'Table 39'!C96/B93*100</f>
        <v>4.9893673962416996</v>
      </c>
      <c r="D93" s="12">
        <f>'Table 39'!D96/B93*100</f>
        <v>2.3478525033633746</v>
      </c>
      <c r="E93" s="12">
        <f>'Table 39'!E96/B93*100</f>
        <v>1.1992419749157348</v>
      </c>
      <c r="F93" s="12">
        <f>'Table 39'!F96/B93*100</f>
        <v>6.110492282320946</v>
      </c>
      <c r="G93" s="12">
        <f>'Table 39'!G96/B93*100</f>
        <v>0.37611931662013393</v>
      </c>
      <c r="H93" s="12">
        <f>'Table 39'!H96/B93*100</f>
        <v>9.9816280179958625E-2</v>
      </c>
      <c r="I93" s="13" t="s">
        <v>66</v>
      </c>
      <c r="J93" s="45"/>
      <c r="K93" s="45"/>
      <c r="L93" s="45"/>
      <c r="M93" s="45"/>
      <c r="N93" s="45"/>
    </row>
    <row r="94" spans="1:14" ht="18" customHeight="1" x14ac:dyDescent="0.2">
      <c r="A94" s="59" t="s">
        <v>17</v>
      </c>
      <c r="B94" s="37">
        <v>75642</v>
      </c>
      <c r="C94" s="12">
        <f>'Table 39'!C97/B94*100</f>
        <v>3.3050421723381192E-2</v>
      </c>
      <c r="D94" s="12" t="s">
        <v>66</v>
      </c>
      <c r="E94" s="12" t="s">
        <v>66</v>
      </c>
      <c r="F94" s="12" t="s">
        <v>66</v>
      </c>
      <c r="G94" s="12">
        <f>'Table 39'!G97/B94*100</f>
        <v>1.8574337008540227</v>
      </c>
      <c r="H94" s="12" t="s">
        <v>66</v>
      </c>
      <c r="I94" s="13">
        <f>'Table 39'!I97/B94*100</f>
        <v>0.75487163216202635</v>
      </c>
      <c r="J94" s="45"/>
      <c r="K94" s="45"/>
      <c r="L94" s="45"/>
      <c r="M94" s="45"/>
      <c r="N94" s="45"/>
    </row>
    <row r="95" spans="1:14" ht="18" customHeight="1" x14ac:dyDescent="0.2">
      <c r="A95" s="60" t="s">
        <v>54</v>
      </c>
      <c r="B95" s="61">
        <v>24532</v>
      </c>
      <c r="C95" s="12">
        <f>'Table 39'!C98/B95*100</f>
        <v>36.923202347953691</v>
      </c>
      <c r="D95" s="12">
        <f>'Table 39'!D98/B95*100</f>
        <v>0.17120495679112996</v>
      </c>
      <c r="E95" s="12">
        <f>'Table 39'!E98/B95*100</f>
        <v>4.8915701940322839E-2</v>
      </c>
      <c r="F95" s="12">
        <f>'Table 39'!F98/B95*100</f>
        <v>7.6838415131257136</v>
      </c>
      <c r="G95" s="12">
        <f>'Table 39'!G98/B95*100</f>
        <v>0.89678786890591888</v>
      </c>
      <c r="H95" s="12">
        <f>'Table 39'!H98/B95*100</f>
        <v>1.650904940485896</v>
      </c>
      <c r="I95" s="13">
        <f>'Table 39'!I98/B95*100</f>
        <v>0.44839393445295944</v>
      </c>
      <c r="J95" s="45"/>
      <c r="K95" s="45"/>
      <c r="L95" s="45"/>
      <c r="M95" s="45"/>
      <c r="N95" s="45"/>
    </row>
    <row r="96" spans="1:14" ht="18" customHeight="1" x14ac:dyDescent="0.2">
      <c r="A96" s="59" t="s">
        <v>15</v>
      </c>
      <c r="B96" s="37">
        <f>72786+4446</f>
        <v>77232</v>
      </c>
      <c r="C96" s="12">
        <f>'Table 39'!C99/B96*100</f>
        <v>7.4347420758234932</v>
      </c>
      <c r="D96" s="12">
        <f>'Table 39'!D99/B96*100</f>
        <v>1.942200124300808E-2</v>
      </c>
      <c r="E96" s="12" t="s">
        <v>66</v>
      </c>
      <c r="F96" s="12">
        <f>'Table 39'!F99/B96*100</f>
        <v>3.7769318417236382</v>
      </c>
      <c r="G96" s="12">
        <f>'Table 39'!G99/B96*100</f>
        <v>2.4911953594365031</v>
      </c>
      <c r="H96" s="12">
        <f>'Table 39'!H99/B96*100</f>
        <v>0.30298321939092604</v>
      </c>
      <c r="I96" s="13">
        <f>'Table 39'!I99/B96*100</f>
        <v>7.2936088667909669</v>
      </c>
      <c r="J96" s="45"/>
      <c r="K96" s="45"/>
      <c r="L96" s="45"/>
      <c r="M96" s="45"/>
      <c r="N96" s="45"/>
    </row>
    <row r="97" spans="1:14" ht="18" customHeight="1" x14ac:dyDescent="0.2">
      <c r="A97" s="59" t="s">
        <v>21</v>
      </c>
      <c r="B97" s="37">
        <v>36749</v>
      </c>
      <c r="C97" s="12" t="s">
        <v>66</v>
      </c>
      <c r="D97" s="12">
        <f>'Table 39'!D100/B97*100</f>
        <v>70.165174562573128</v>
      </c>
      <c r="E97" s="12" t="s">
        <v>66</v>
      </c>
      <c r="F97" s="12" t="s">
        <v>66</v>
      </c>
      <c r="G97" s="12" t="s">
        <v>66</v>
      </c>
      <c r="H97" s="12" t="s">
        <v>66</v>
      </c>
      <c r="I97" s="13" t="s">
        <v>66</v>
      </c>
      <c r="J97" s="45"/>
      <c r="K97" s="45"/>
      <c r="L97" s="45"/>
      <c r="M97" s="45"/>
      <c r="N97" s="45"/>
    </row>
    <row r="98" spans="1:14" ht="18" customHeight="1" x14ac:dyDescent="0.2">
      <c r="A98" s="60" t="s">
        <v>55</v>
      </c>
      <c r="B98" s="61">
        <v>26623</v>
      </c>
      <c r="C98" s="12">
        <f>'Table 39'!C101/B98*100</f>
        <v>0.13146527438680841</v>
      </c>
      <c r="D98" s="12">
        <f>'Table 39'!D101/B98*100</f>
        <v>54.914923186718255</v>
      </c>
      <c r="E98" s="12" t="s">
        <v>66</v>
      </c>
      <c r="F98" s="12">
        <f>'Table 39'!F101/B98*100</f>
        <v>1.322165045261616</v>
      </c>
      <c r="G98" s="12">
        <f>'Table 39'!G101/B98*100</f>
        <v>0.28171130225744656</v>
      </c>
      <c r="H98" s="12" t="s">
        <v>66</v>
      </c>
      <c r="I98" s="13">
        <f>'Table 39'!I101/B98*100</f>
        <v>1.3709950043195733</v>
      </c>
      <c r="J98" s="45"/>
      <c r="K98" s="45"/>
      <c r="L98" s="45"/>
      <c r="M98" s="45"/>
      <c r="N98" s="45"/>
    </row>
    <row r="99" spans="1:14" ht="18" customHeight="1" x14ac:dyDescent="0.2">
      <c r="A99" s="59" t="s">
        <v>25</v>
      </c>
      <c r="B99" s="37">
        <v>116900</v>
      </c>
      <c r="C99" s="12">
        <f>'Table 39'!C102/B99*100</f>
        <v>9.1274593669803252</v>
      </c>
      <c r="D99" s="12">
        <f>'Table 39'!D102/B99*100</f>
        <v>5.4285714285714288</v>
      </c>
      <c r="E99" s="12" t="s">
        <v>66</v>
      </c>
      <c r="F99" s="12">
        <f>'Table 39'!F102/B99*100</f>
        <v>16.378956372968346</v>
      </c>
      <c r="G99" s="12">
        <f>'Table 39'!G102/B99*100</f>
        <v>0.10094097519247219</v>
      </c>
      <c r="H99" s="12">
        <f>'Table 39'!H102/B99*100</f>
        <v>8.5543199315654406E-3</v>
      </c>
      <c r="I99" s="13" t="s">
        <v>66</v>
      </c>
      <c r="J99" s="45"/>
      <c r="K99" s="45"/>
      <c r="L99" s="45"/>
      <c r="M99" s="45"/>
      <c r="N99" s="45"/>
    </row>
    <row r="100" spans="1:14" ht="18" customHeight="1" x14ac:dyDescent="0.2">
      <c r="A100" s="59" t="s">
        <v>32</v>
      </c>
      <c r="B100" s="37">
        <v>45681</v>
      </c>
      <c r="C100" s="12">
        <f>'Table 39'!C103/B100*100</f>
        <v>24.342724546310283</v>
      </c>
      <c r="D100" s="12">
        <f>'Table 39'!D103/B100*100</f>
        <v>36.054377093321072</v>
      </c>
      <c r="E100" s="12" t="s">
        <v>66</v>
      </c>
      <c r="F100" s="12">
        <f>'Table 39'!F103/B100*100</f>
        <v>5.1859635296950586</v>
      </c>
      <c r="G100" s="12" t="s">
        <v>66</v>
      </c>
      <c r="H100" s="12">
        <f>'Table 39'!H103/B100*100</f>
        <v>9.6845515641076165</v>
      </c>
      <c r="I100" s="13">
        <f>'Table 39'!I103/B100*100</f>
        <v>2.6422363783629956</v>
      </c>
      <c r="J100" s="45"/>
      <c r="K100" s="45"/>
      <c r="L100" s="45"/>
      <c r="M100" s="45"/>
      <c r="N100" s="45"/>
    </row>
    <row r="101" spans="1:14" ht="18" customHeight="1" x14ac:dyDescent="0.2">
      <c r="A101" s="59" t="s">
        <v>19</v>
      </c>
      <c r="B101" s="37">
        <v>77354</v>
      </c>
      <c r="C101" s="12">
        <f>'Table 39'!C104/B101*100</f>
        <v>6.3642474855857483</v>
      </c>
      <c r="D101" s="12">
        <f>'Table 39'!D104/B101*100</f>
        <v>14.707707423016265</v>
      </c>
      <c r="E101" s="12" t="s">
        <v>66</v>
      </c>
      <c r="F101" s="12">
        <f>'Table 39'!F104/B101*100</f>
        <v>1.551309563823461E-2</v>
      </c>
      <c r="G101" s="12" t="s">
        <v>66</v>
      </c>
      <c r="H101" s="12" t="s">
        <v>66</v>
      </c>
      <c r="I101" s="13" t="s">
        <v>66</v>
      </c>
      <c r="J101" s="45"/>
      <c r="K101" s="45"/>
      <c r="L101" s="45"/>
      <c r="M101" s="45"/>
      <c r="N101" s="45"/>
    </row>
    <row r="102" spans="1:14" ht="18" customHeight="1" x14ac:dyDescent="0.2">
      <c r="A102" s="59" t="s">
        <v>13</v>
      </c>
      <c r="B102" s="37">
        <v>99196</v>
      </c>
      <c r="C102" s="12">
        <f>'Table 39'!C105/B102*100</f>
        <v>66.372635993386837</v>
      </c>
      <c r="D102" s="12" t="s">
        <v>66</v>
      </c>
      <c r="E102" s="12" t="s">
        <v>66</v>
      </c>
      <c r="F102" s="12">
        <f>'Table 39'!F105/B102*100</f>
        <v>1.5686116375660308</v>
      </c>
      <c r="G102" s="12">
        <f>'Table 39'!G105/B102*100</f>
        <v>4.3822331545626838</v>
      </c>
      <c r="H102" s="12">
        <f>'Table 39'!H105/B102*100</f>
        <v>0.98088632606153481</v>
      </c>
      <c r="I102" s="13">
        <f>'Table 39'!I105/B102*100</f>
        <v>1.0010484293721522</v>
      </c>
      <c r="J102" s="45"/>
      <c r="K102" s="45"/>
      <c r="L102" s="45"/>
      <c r="M102" s="45"/>
      <c r="N102" s="45"/>
    </row>
    <row r="103" spans="1:14" ht="18" customHeight="1" x14ac:dyDescent="0.2">
      <c r="A103" s="60" t="s">
        <v>56</v>
      </c>
      <c r="B103" s="61">
        <v>23618</v>
      </c>
      <c r="C103" s="12">
        <f>'Table 39'!C106/B103*100</f>
        <v>13.612498941485306</v>
      </c>
      <c r="D103" s="12">
        <f>'Table 39'!D106/B103*100</f>
        <v>13.5405199424168</v>
      </c>
      <c r="E103" s="12" t="s">
        <v>66</v>
      </c>
      <c r="F103" s="12">
        <f>'Table 39'!F106/B103*100</f>
        <v>6.4950461512405786</v>
      </c>
      <c r="G103" s="12">
        <f>'Table 39'!G106/B103*100</f>
        <v>18.655262935049539</v>
      </c>
      <c r="H103" s="12">
        <f>'Table 39'!H106/B103*100</f>
        <v>3.6836311288000676</v>
      </c>
      <c r="I103" s="13">
        <f>'Table 39'!I106/B103*100</f>
        <v>3.5354390718943183</v>
      </c>
      <c r="J103" s="45"/>
      <c r="K103" s="45"/>
      <c r="L103" s="45"/>
      <c r="M103" s="45"/>
      <c r="N103" s="45"/>
    </row>
    <row r="104" spans="1:14" ht="18" customHeight="1" x14ac:dyDescent="0.2">
      <c r="A104" s="60" t="s">
        <v>58</v>
      </c>
      <c r="B104" s="61">
        <v>17417</v>
      </c>
      <c r="C104" s="12">
        <f>'Table 39'!C107/B104*100</f>
        <v>0.63156685996440265</v>
      </c>
      <c r="D104" s="12">
        <f>'Table 39'!D107/B104*100</f>
        <v>46.747430671183324</v>
      </c>
      <c r="E104" s="12" t="s">
        <v>66</v>
      </c>
      <c r="F104" s="12">
        <f>'Table 39'!F107/B104*100</f>
        <v>8.8419360395016362</v>
      </c>
      <c r="G104" s="12">
        <f>'Table 39'!G107/B104*100</f>
        <v>15.496354136762932</v>
      </c>
      <c r="H104" s="12">
        <f>'Table 39'!H107/B104*100</f>
        <v>5.7702244933111331</v>
      </c>
      <c r="I104" s="13">
        <f>'Table 39'!I107/B104*100</f>
        <v>8.8132284549577999</v>
      </c>
      <c r="J104" s="45"/>
      <c r="K104" s="45"/>
      <c r="L104" s="45"/>
      <c r="M104" s="45"/>
      <c r="N104" s="45"/>
    </row>
    <row r="105" spans="1:14" ht="18" customHeight="1" x14ac:dyDescent="0.2">
      <c r="A105" s="59" t="s">
        <v>11</v>
      </c>
      <c r="B105" s="37">
        <v>52528</v>
      </c>
      <c r="C105" s="12">
        <f>'Table 39'!C108/B105*100</f>
        <v>39.148644532439839</v>
      </c>
      <c r="D105" s="12">
        <f>'Table 39'!D108/B105*100</f>
        <v>0.11803228754188241</v>
      </c>
      <c r="E105" s="12" t="s">
        <v>66</v>
      </c>
      <c r="F105" s="12">
        <f>'Table 39'!F108/B105*100</f>
        <v>4.9116661590009141</v>
      </c>
      <c r="G105" s="12">
        <f>'Table 39'!G108/B105*100</f>
        <v>3.2382729211087415</v>
      </c>
      <c r="H105" s="12" t="s">
        <v>66</v>
      </c>
      <c r="I105" s="13">
        <f>'Table 39'!I108/B105*100</f>
        <v>0.67773378007919582</v>
      </c>
      <c r="J105" s="45"/>
      <c r="K105" s="45"/>
      <c r="L105" s="45"/>
      <c r="M105" s="45"/>
      <c r="N105" s="45"/>
    </row>
    <row r="106" spans="1:14" ht="18" customHeight="1" x14ac:dyDescent="0.2">
      <c r="A106" s="60" t="s">
        <v>57</v>
      </c>
      <c r="B106" s="61">
        <v>17898</v>
      </c>
      <c r="C106" s="12">
        <f>'Table 39'!C109/B106*100</f>
        <v>0.30729690468208742</v>
      </c>
      <c r="D106" s="12">
        <f>'Table 39'!D109/B106*100</f>
        <v>12.001340931947704</v>
      </c>
      <c r="E106" s="12" t="s">
        <v>66</v>
      </c>
      <c r="F106" s="12">
        <f>'Table 39'!F109/B106*100</f>
        <v>2.5421834841881772</v>
      </c>
      <c r="G106" s="12" t="s">
        <v>66</v>
      </c>
      <c r="H106" s="12" t="s">
        <v>66</v>
      </c>
      <c r="I106" s="13">
        <f>'Table 39'!I109/B106*100</f>
        <v>0.60341937646664434</v>
      </c>
      <c r="J106" s="46"/>
      <c r="K106" s="46"/>
      <c r="L106" s="46"/>
      <c r="M106" s="46"/>
      <c r="N106" s="46"/>
    </row>
    <row r="107" spans="1:14" s="21" customFormat="1" ht="18" customHeight="1" x14ac:dyDescent="0.2">
      <c r="A107" s="59" t="s">
        <v>10</v>
      </c>
      <c r="B107" s="37">
        <f>78854+5268</f>
        <v>84122</v>
      </c>
      <c r="C107" s="12">
        <f>'Table 39'!C110/B107*100</f>
        <v>33.023465918546876</v>
      </c>
      <c r="D107" s="12">
        <f>'Table 39'!D110/B107*100</f>
        <v>51.199448420151683</v>
      </c>
      <c r="E107" s="12" t="s">
        <v>66</v>
      </c>
      <c r="F107" s="12">
        <f>'Table 39'!F110/B107*100</f>
        <v>6.0436033380090821</v>
      </c>
      <c r="G107" s="12">
        <f>'Table 39'!G110/B107*100</f>
        <v>0.19495494638738975</v>
      </c>
      <c r="H107" s="12">
        <f>'Table 39'!H110/B107*100</f>
        <v>0.29124366990799078</v>
      </c>
      <c r="I107" s="13">
        <f>'Table 39'!I110/B107*100</f>
        <v>2.8232804735978698</v>
      </c>
      <c r="J107" s="45"/>
      <c r="K107" s="45"/>
      <c r="L107" s="45"/>
      <c r="M107" s="45"/>
      <c r="N107" s="45"/>
    </row>
    <row r="108" spans="1:14" ht="18" customHeight="1" x14ac:dyDescent="0.2">
      <c r="A108" s="60" t="s">
        <v>59</v>
      </c>
      <c r="B108" s="61">
        <v>19602</v>
      </c>
      <c r="C108" s="12">
        <f>'Table 39'!C111/B108*100</f>
        <v>0.28058361391694725</v>
      </c>
      <c r="D108" s="12">
        <f>'Table 39'!D111/B108*100</f>
        <v>14.870931537598203</v>
      </c>
      <c r="E108" s="12">
        <f>'Table 39'!E111/B108*100</f>
        <v>0.55096418732782371</v>
      </c>
      <c r="F108" s="12">
        <f>'Table 39'!F111/B108*100</f>
        <v>6.9380675441281499</v>
      </c>
      <c r="G108" s="12">
        <f>'Table 39'!G111/B108*100</f>
        <v>0.61218243036424858</v>
      </c>
      <c r="H108" s="12">
        <f>'Table 39'!H111/B108*100</f>
        <v>5.8922558922558927</v>
      </c>
      <c r="I108" s="13">
        <f>'Table 39'!I111/B108*100</f>
        <v>6.5503520048974595</v>
      </c>
      <c r="J108" s="45"/>
      <c r="K108" s="45"/>
      <c r="L108" s="45"/>
      <c r="M108" s="45"/>
      <c r="N108" s="45"/>
    </row>
    <row r="109" spans="1:14" s="21" customFormat="1" ht="18" customHeight="1" x14ac:dyDescent="0.2">
      <c r="A109" s="59" t="s">
        <v>30</v>
      </c>
      <c r="B109" s="37">
        <v>40551</v>
      </c>
      <c r="C109" s="12" t="s">
        <v>66</v>
      </c>
      <c r="D109" s="12">
        <f>'Table 39'!D112/B109*100</f>
        <v>7.4498779314936741</v>
      </c>
      <c r="E109" s="12" t="s">
        <v>66</v>
      </c>
      <c r="F109" s="12" t="s">
        <v>66</v>
      </c>
      <c r="G109" s="12" t="s">
        <v>66</v>
      </c>
      <c r="H109" s="12" t="s">
        <v>66</v>
      </c>
      <c r="I109" s="13" t="s">
        <v>66</v>
      </c>
      <c r="J109" s="45"/>
      <c r="K109" s="45"/>
      <c r="L109" s="45"/>
      <c r="M109" s="45"/>
      <c r="N109" s="45"/>
    </row>
    <row r="110" spans="1:14" ht="18" customHeight="1" x14ac:dyDescent="0.2">
      <c r="A110" s="59" t="s">
        <v>14</v>
      </c>
      <c r="B110" s="37">
        <v>87046</v>
      </c>
      <c r="C110" s="12">
        <f>'Table 39'!C113/B110*100</f>
        <v>28.506766537233187</v>
      </c>
      <c r="D110" s="12" t="s">
        <v>66</v>
      </c>
      <c r="E110" s="12" t="s">
        <v>66</v>
      </c>
      <c r="F110" s="12">
        <f>'Table 39'!F113/B110*100</f>
        <v>0.10798887944305309</v>
      </c>
      <c r="G110" s="12">
        <f>'Table 39'!G113/B110*100</f>
        <v>13.157411024056245</v>
      </c>
      <c r="H110" s="12">
        <f>'Table 39'!H113/B110*100</f>
        <v>0.13900696183627048</v>
      </c>
      <c r="I110" s="13">
        <f>'Table 39'!I113/B110*100</f>
        <v>0.95926291845690792</v>
      </c>
      <c r="J110" s="45"/>
      <c r="K110" s="45"/>
      <c r="L110" s="45"/>
      <c r="M110" s="45"/>
      <c r="N110" s="45"/>
    </row>
    <row r="111" spans="1:14" ht="18" customHeight="1" x14ac:dyDescent="0.2">
      <c r="A111" s="59" t="s">
        <v>29</v>
      </c>
      <c r="B111" s="37">
        <v>97077</v>
      </c>
      <c r="C111" s="12">
        <f>'Table 39'!C114/B111*100</f>
        <v>4.2584752310021941</v>
      </c>
      <c r="D111" s="12">
        <f>'Table 39'!D114/B111*100</f>
        <v>37.269384097159985</v>
      </c>
      <c r="E111" s="12" t="s">
        <v>66</v>
      </c>
      <c r="F111" s="12">
        <f>'Table 39'!F114/B111*100</f>
        <v>8.4984084798664981</v>
      </c>
      <c r="G111" s="12">
        <f>'Table 39'!G114/B111*100</f>
        <v>13.988895412919641</v>
      </c>
      <c r="H111" s="12">
        <f>'Table 39'!H114/B111*100</f>
        <v>16.316944281343677</v>
      </c>
      <c r="I111" s="13">
        <f>'Table 39'!I114/B111*100</f>
        <v>7.1860481885513554</v>
      </c>
      <c r="J111" s="45"/>
      <c r="K111" s="45"/>
      <c r="L111" s="45"/>
      <c r="M111" s="45"/>
      <c r="N111" s="45"/>
    </row>
    <row r="112" spans="1:14" ht="18" customHeight="1" x14ac:dyDescent="0.2">
      <c r="A112" s="59" t="s">
        <v>23</v>
      </c>
      <c r="B112" s="37">
        <v>33606</v>
      </c>
      <c r="C112" s="12" t="s">
        <v>66</v>
      </c>
      <c r="D112" s="12">
        <f>'Table 39'!D115/B112*100</f>
        <v>5.1478902576920786</v>
      </c>
      <c r="E112" s="12" t="s">
        <v>66</v>
      </c>
      <c r="F112" s="12">
        <f>'Table 39'!F115/B112*100</f>
        <v>17.556388740105934</v>
      </c>
      <c r="G112" s="12" t="s">
        <v>66</v>
      </c>
      <c r="H112" s="12" t="s">
        <v>66</v>
      </c>
      <c r="I112" s="13" t="s">
        <v>66</v>
      </c>
      <c r="J112" s="45"/>
      <c r="K112" s="45"/>
      <c r="L112" s="45"/>
      <c r="M112" s="45"/>
      <c r="N112" s="45"/>
    </row>
    <row r="113" spans="1:14" ht="18" customHeight="1" x14ac:dyDescent="0.2">
      <c r="A113" s="59" t="s">
        <v>39</v>
      </c>
      <c r="B113" s="37" t="s">
        <v>66</v>
      </c>
      <c r="C113" s="12" t="s">
        <v>66</v>
      </c>
      <c r="D113" s="12" t="s">
        <v>66</v>
      </c>
      <c r="E113" s="12" t="s">
        <v>66</v>
      </c>
      <c r="F113" s="12" t="s">
        <v>66</v>
      </c>
      <c r="G113" s="12" t="s">
        <v>66</v>
      </c>
      <c r="H113" s="12" t="s">
        <v>66</v>
      </c>
      <c r="I113" s="13" t="s">
        <v>66</v>
      </c>
      <c r="J113" s="45"/>
      <c r="K113" s="45"/>
      <c r="L113" s="45"/>
      <c r="M113" s="45"/>
      <c r="N113" s="45"/>
    </row>
    <row r="114" spans="1:14" ht="12.75" customHeight="1" x14ac:dyDescent="0.2">
      <c r="A114" s="17"/>
      <c r="B114" s="7"/>
      <c r="C114" s="18"/>
      <c r="D114" s="18"/>
      <c r="E114" s="18"/>
      <c r="F114" s="18"/>
      <c r="G114" s="18"/>
      <c r="H114" s="18"/>
      <c r="I114" s="18"/>
    </row>
    <row r="115" spans="1:14" s="21" customFormat="1" ht="12" x14ac:dyDescent="0.2">
      <c r="I115" s="22" t="s">
        <v>48</v>
      </c>
    </row>
  </sheetData>
  <sortState ref="A82:I113">
    <sortCondition ref="A82:A113"/>
  </sortState>
  <mergeCells count="40">
    <mergeCell ref="J79:J80"/>
    <mergeCell ref="K79:K80"/>
    <mergeCell ref="L79:L80"/>
    <mergeCell ref="M79:M80"/>
    <mergeCell ref="N79:N80"/>
    <mergeCell ref="J3:J4"/>
    <mergeCell ref="K3:K4"/>
    <mergeCell ref="L3:L4"/>
    <mergeCell ref="M3:M4"/>
    <mergeCell ref="N3:N4"/>
    <mergeCell ref="A1:I1"/>
    <mergeCell ref="B2:I2"/>
    <mergeCell ref="A3:A4"/>
    <mergeCell ref="B3:B4"/>
    <mergeCell ref="C3:D3"/>
    <mergeCell ref="E3:E4"/>
    <mergeCell ref="F3:F4"/>
    <mergeCell ref="G3:G4"/>
    <mergeCell ref="H3:H4"/>
    <mergeCell ref="I3:I4"/>
    <mergeCell ref="A39:I39"/>
    <mergeCell ref="B40:I40"/>
    <mergeCell ref="A41:A42"/>
    <mergeCell ref="B41:B42"/>
    <mergeCell ref="C41:D41"/>
    <mergeCell ref="E41:E42"/>
    <mergeCell ref="F41:F42"/>
    <mergeCell ref="G41:G42"/>
    <mergeCell ref="H41:H42"/>
    <mergeCell ref="I41:I42"/>
    <mergeCell ref="A77:I77"/>
    <mergeCell ref="B78:I78"/>
    <mergeCell ref="A79:A80"/>
    <mergeCell ref="B79:B80"/>
    <mergeCell ref="C79:D79"/>
    <mergeCell ref="E79:E80"/>
    <mergeCell ref="F79:F80"/>
    <mergeCell ref="G79:G80"/>
    <mergeCell ref="H79:H80"/>
    <mergeCell ref="I79:I80"/>
  </mergeCells>
  <pageMargins left="0.70866141732283505" right="0.70866141732283505" top="0.74803149606299202" bottom="0.74803149606299202" header="0.31496062992126" footer="0.31496062992126"/>
  <pageSetup paperSize="9" firstPageNumber="41" fitToHeight="4" orientation="portrait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view="pageBreakPreview" topLeftCell="A2" zoomScaleSheetLayoutView="100" workbookViewId="0">
      <selection activeCell="G7" sqref="G7"/>
    </sheetView>
  </sheetViews>
  <sheetFormatPr defaultRowHeight="12.75" x14ac:dyDescent="0.2"/>
  <cols>
    <col min="1" max="1" width="17.28515625" customWidth="1"/>
    <col min="2" max="2" width="10.85546875" customWidth="1"/>
    <col min="3" max="3" width="8.42578125" customWidth="1"/>
    <col min="5" max="5" width="8.5703125" customWidth="1"/>
    <col min="6" max="6" width="10.140625" customWidth="1"/>
    <col min="8" max="8" width="10" customWidth="1"/>
    <col min="9" max="9" width="10.140625" customWidth="1"/>
  </cols>
  <sheetData>
    <row r="1" spans="1:9" hidden="1" x14ac:dyDescent="0.2"/>
    <row r="2" spans="1:9" ht="67.5" customHeight="1" x14ac:dyDescent="0.2">
      <c r="A2" s="92" t="s">
        <v>44</v>
      </c>
      <c r="B2" s="92"/>
      <c r="C2" s="92"/>
      <c r="D2" s="92"/>
      <c r="E2" s="92"/>
      <c r="F2" s="92"/>
      <c r="G2" s="92"/>
      <c r="H2" s="92"/>
      <c r="I2" s="92"/>
    </row>
    <row r="3" spans="1:9" x14ac:dyDescent="0.2">
      <c r="A3" s="6" t="s">
        <v>40</v>
      </c>
      <c r="B3" s="93" t="s">
        <v>42</v>
      </c>
      <c r="C3" s="93"/>
      <c r="D3" s="93"/>
      <c r="E3" s="93"/>
      <c r="F3" s="93"/>
      <c r="G3" s="93"/>
      <c r="H3" s="93"/>
      <c r="I3" s="93"/>
    </row>
    <row r="4" spans="1:9" x14ac:dyDescent="0.2">
      <c r="A4" s="80" t="s">
        <v>43</v>
      </c>
      <c r="B4" s="83" t="s">
        <v>41</v>
      </c>
      <c r="C4" s="84" t="s">
        <v>2</v>
      </c>
      <c r="D4" s="84"/>
      <c r="E4" s="84" t="s">
        <v>5</v>
      </c>
      <c r="F4" s="84" t="s">
        <v>33</v>
      </c>
      <c r="G4" s="84" t="s">
        <v>7</v>
      </c>
      <c r="H4" s="84" t="s">
        <v>8</v>
      </c>
      <c r="I4" s="84" t="s">
        <v>9</v>
      </c>
    </row>
    <row r="5" spans="1:9" x14ac:dyDescent="0.2">
      <c r="A5" s="80"/>
      <c r="B5" s="83"/>
      <c r="C5" s="15" t="s">
        <v>3</v>
      </c>
      <c r="D5" s="15" t="s">
        <v>4</v>
      </c>
      <c r="E5" s="84"/>
      <c r="F5" s="84"/>
      <c r="G5" s="84"/>
      <c r="H5" s="84"/>
      <c r="I5" s="84"/>
    </row>
    <row r="6" spans="1:9" ht="30" customHeight="1" x14ac:dyDescent="0.2">
      <c r="A6" s="14" t="s">
        <v>38</v>
      </c>
      <c r="B6" s="10">
        <f>SUM(B7:B31)</f>
        <v>1643793</v>
      </c>
      <c r="C6" s="11">
        <v>20.52</v>
      </c>
      <c r="D6" s="11">
        <v>16.329999999999998</v>
      </c>
      <c r="E6" s="11">
        <v>0.16</v>
      </c>
      <c r="F6" s="11">
        <v>4.49</v>
      </c>
      <c r="G6" s="11">
        <v>2.42</v>
      </c>
      <c r="H6" s="11">
        <v>1.63</v>
      </c>
      <c r="I6" s="11">
        <v>1.71</v>
      </c>
    </row>
    <row r="7" spans="1:9" ht="20.25" customHeight="1" x14ac:dyDescent="0.2">
      <c r="A7" s="9" t="s">
        <v>35</v>
      </c>
      <c r="B7" s="8">
        <v>47288</v>
      </c>
      <c r="C7" s="12">
        <v>10.49</v>
      </c>
      <c r="D7" s="12">
        <v>0</v>
      </c>
      <c r="E7" s="12">
        <v>0.06</v>
      </c>
      <c r="F7" s="12">
        <v>0.85</v>
      </c>
      <c r="G7" s="12">
        <v>0.13</v>
      </c>
      <c r="H7" s="12">
        <v>0.11</v>
      </c>
      <c r="I7" s="12">
        <v>0</v>
      </c>
    </row>
    <row r="8" spans="1:9" ht="20.25" customHeight="1" x14ac:dyDescent="0.2">
      <c r="A8" s="9" t="s">
        <v>24</v>
      </c>
      <c r="B8" s="8">
        <v>83043</v>
      </c>
      <c r="C8" s="12">
        <v>6.33</v>
      </c>
      <c r="D8" s="12">
        <v>35.549999999999997</v>
      </c>
      <c r="E8" s="12">
        <v>0</v>
      </c>
      <c r="F8" s="12">
        <v>26.33</v>
      </c>
      <c r="G8" s="12">
        <v>0.15</v>
      </c>
      <c r="H8" s="12">
        <v>0</v>
      </c>
      <c r="I8" s="12">
        <v>0</v>
      </c>
    </row>
    <row r="9" spans="1:9" ht="20.25" customHeight="1" x14ac:dyDescent="0.2">
      <c r="A9" s="9" t="s">
        <v>20</v>
      </c>
      <c r="B9" s="8">
        <v>24173</v>
      </c>
      <c r="C9" s="12">
        <v>0</v>
      </c>
      <c r="D9" s="12">
        <v>17.45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</row>
    <row r="10" spans="1:9" ht="20.25" customHeight="1" x14ac:dyDescent="0.2">
      <c r="A10" s="9" t="s">
        <v>31</v>
      </c>
      <c r="B10" s="8">
        <v>55915</v>
      </c>
      <c r="C10" s="13">
        <v>2.15</v>
      </c>
      <c r="D10" s="12">
        <v>3.31</v>
      </c>
      <c r="E10" s="12">
        <v>0.06</v>
      </c>
      <c r="F10" s="12">
        <v>8.6</v>
      </c>
      <c r="G10" s="12">
        <v>1.7</v>
      </c>
      <c r="H10" s="12">
        <v>1.66</v>
      </c>
      <c r="I10" s="12">
        <v>3.05</v>
      </c>
    </row>
    <row r="11" spans="1:9" ht="20.25" customHeight="1" x14ac:dyDescent="0.2">
      <c r="A11" s="9" t="s">
        <v>12</v>
      </c>
      <c r="B11" s="8">
        <v>73319</v>
      </c>
      <c r="C11" s="12">
        <v>82.78</v>
      </c>
      <c r="D11" s="12">
        <v>4.53</v>
      </c>
      <c r="E11" s="12">
        <v>0</v>
      </c>
      <c r="F11" s="12">
        <v>0.28000000000000003</v>
      </c>
      <c r="G11" s="12">
        <v>1.27</v>
      </c>
      <c r="H11" s="12">
        <v>0.03</v>
      </c>
      <c r="I11" s="12">
        <v>1.86</v>
      </c>
    </row>
    <row r="12" spans="1:9" ht="20.25" customHeight="1" x14ac:dyDescent="0.2">
      <c r="A12" s="9" t="s">
        <v>26</v>
      </c>
      <c r="B12" s="8">
        <v>22552</v>
      </c>
      <c r="C12" s="12">
        <v>20.05</v>
      </c>
      <c r="D12" s="12">
        <v>72.78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</row>
    <row r="13" spans="1:9" ht="20.25" customHeight="1" x14ac:dyDescent="0.2">
      <c r="A13" s="9" t="s">
        <v>22</v>
      </c>
      <c r="B13" s="8">
        <v>246801</v>
      </c>
      <c r="C13" s="12">
        <v>20.010000000000002</v>
      </c>
      <c r="D13" s="12">
        <v>0.16</v>
      </c>
      <c r="E13" s="12">
        <v>0</v>
      </c>
      <c r="F13" s="12">
        <v>6.39</v>
      </c>
      <c r="G13" s="12">
        <v>0</v>
      </c>
      <c r="H13" s="12">
        <v>0.9</v>
      </c>
      <c r="I13" s="12">
        <v>0</v>
      </c>
    </row>
    <row r="14" spans="1:9" ht="20.25" customHeight="1" x14ac:dyDescent="0.2">
      <c r="A14" s="9" t="s">
        <v>28</v>
      </c>
      <c r="B14" s="8">
        <v>43570</v>
      </c>
      <c r="C14" s="12">
        <v>2.2000000000000002</v>
      </c>
      <c r="D14" s="12">
        <v>84.1</v>
      </c>
      <c r="E14" s="12">
        <v>0.6</v>
      </c>
      <c r="F14" s="12">
        <v>7.97</v>
      </c>
      <c r="G14" s="12">
        <v>0.86</v>
      </c>
      <c r="H14" s="12">
        <v>0.5</v>
      </c>
      <c r="I14" s="12">
        <v>2.79</v>
      </c>
    </row>
    <row r="15" spans="1:9" ht="20.25" customHeight="1" x14ac:dyDescent="0.2">
      <c r="A15" s="9" t="s">
        <v>27</v>
      </c>
      <c r="B15" s="8">
        <v>40690</v>
      </c>
      <c r="C15" s="12">
        <v>48.28</v>
      </c>
      <c r="D15" s="12">
        <v>3.05</v>
      </c>
      <c r="E15" s="12">
        <v>0.56999999999999995</v>
      </c>
      <c r="F15" s="12">
        <v>0.25</v>
      </c>
      <c r="G15" s="12">
        <v>0.24</v>
      </c>
      <c r="H15" s="12">
        <v>0.22</v>
      </c>
      <c r="I15" s="12">
        <v>2.4700000000000002</v>
      </c>
    </row>
    <row r="16" spans="1:9" ht="20.25" customHeight="1" x14ac:dyDescent="0.2">
      <c r="A16" s="9" t="s">
        <v>16</v>
      </c>
      <c r="B16" s="8">
        <v>27286</v>
      </c>
      <c r="C16" s="12">
        <v>0.1</v>
      </c>
      <c r="D16" s="12">
        <v>9.5399999999999991</v>
      </c>
      <c r="E16" s="12">
        <v>0</v>
      </c>
      <c r="F16" s="12">
        <v>0.4</v>
      </c>
      <c r="G16" s="12">
        <v>3.11</v>
      </c>
      <c r="H16" s="12">
        <v>0</v>
      </c>
      <c r="I16" s="12">
        <v>6.89</v>
      </c>
    </row>
    <row r="17" spans="1:9" ht="20.25" customHeight="1" x14ac:dyDescent="0.2">
      <c r="A17" s="9" t="s">
        <v>18</v>
      </c>
      <c r="B17" s="8">
        <v>68400</v>
      </c>
      <c r="C17" s="12">
        <v>7.97</v>
      </c>
      <c r="D17" s="12">
        <v>2.09</v>
      </c>
      <c r="E17" s="12">
        <v>2.97</v>
      </c>
      <c r="F17" s="12">
        <v>3.14</v>
      </c>
      <c r="G17" s="12">
        <v>0.18</v>
      </c>
      <c r="H17" s="12">
        <v>0</v>
      </c>
      <c r="I17" s="12">
        <v>0</v>
      </c>
    </row>
    <row r="18" spans="1:9" ht="20.25" customHeight="1" x14ac:dyDescent="0.2">
      <c r="A18" s="9" t="s">
        <v>17</v>
      </c>
      <c r="B18" s="8">
        <v>75646</v>
      </c>
      <c r="C18" s="12">
        <v>0.03</v>
      </c>
      <c r="D18" s="12">
        <v>0</v>
      </c>
      <c r="E18" s="12">
        <v>0</v>
      </c>
      <c r="F18" s="12">
        <v>0</v>
      </c>
      <c r="G18" s="12">
        <v>1.86</v>
      </c>
      <c r="H18" s="12">
        <v>0</v>
      </c>
      <c r="I18" s="12">
        <v>0.75</v>
      </c>
    </row>
    <row r="19" spans="1:9" ht="20.25" customHeight="1" x14ac:dyDescent="0.2">
      <c r="A19" s="9" t="s">
        <v>15</v>
      </c>
      <c r="B19" s="8">
        <v>71213</v>
      </c>
      <c r="C19" s="12">
        <v>3.52</v>
      </c>
      <c r="D19" s="12">
        <v>7.21</v>
      </c>
      <c r="E19" s="12">
        <v>0</v>
      </c>
      <c r="F19" s="12">
        <v>2.23</v>
      </c>
      <c r="G19" s="12">
        <v>2.12</v>
      </c>
      <c r="H19" s="12">
        <v>0</v>
      </c>
      <c r="I19" s="12">
        <v>10.58</v>
      </c>
    </row>
    <row r="20" spans="1:9" ht="20.25" customHeight="1" x14ac:dyDescent="0.2">
      <c r="A20" s="9" t="s">
        <v>21</v>
      </c>
      <c r="B20" s="8">
        <v>36749</v>
      </c>
      <c r="C20" s="12">
        <v>0</v>
      </c>
      <c r="D20" s="12">
        <v>69.33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</row>
    <row r="21" spans="1:9" ht="20.25" customHeight="1" x14ac:dyDescent="0.2">
      <c r="A21" s="9" t="s">
        <v>25</v>
      </c>
      <c r="B21" s="8">
        <v>116900</v>
      </c>
      <c r="C21" s="13">
        <v>18.170000000000002</v>
      </c>
      <c r="D21" s="12">
        <v>11.87</v>
      </c>
      <c r="E21" s="12">
        <v>0</v>
      </c>
      <c r="F21" s="12">
        <v>0.59</v>
      </c>
      <c r="G21" s="12">
        <v>0.41</v>
      </c>
      <c r="H21" s="12">
        <v>0.01</v>
      </c>
      <c r="I21" s="12">
        <v>0</v>
      </c>
    </row>
    <row r="22" spans="1:9" ht="20.25" customHeight="1" x14ac:dyDescent="0.2">
      <c r="A22" s="9" t="s">
        <v>32</v>
      </c>
      <c r="B22" s="8">
        <v>45681</v>
      </c>
      <c r="C22" s="12">
        <v>24.34</v>
      </c>
      <c r="D22" s="12">
        <v>36.049999999999997</v>
      </c>
      <c r="E22" s="12">
        <v>0</v>
      </c>
      <c r="F22" s="12">
        <v>5.19</v>
      </c>
      <c r="G22" s="12">
        <v>0</v>
      </c>
      <c r="H22" s="12">
        <v>9.68</v>
      </c>
      <c r="I22" s="12">
        <v>2.63</v>
      </c>
    </row>
    <row r="23" spans="1:9" ht="20.25" customHeight="1" x14ac:dyDescent="0.2">
      <c r="A23" s="9" t="s">
        <v>19</v>
      </c>
      <c r="B23" s="8">
        <v>80747</v>
      </c>
      <c r="C23" s="12">
        <v>8.85</v>
      </c>
      <c r="D23" s="12">
        <v>14.87</v>
      </c>
      <c r="E23" s="12">
        <v>0</v>
      </c>
      <c r="F23" s="12">
        <v>0.01</v>
      </c>
      <c r="G23" s="12">
        <v>0</v>
      </c>
      <c r="H23" s="12">
        <v>0</v>
      </c>
      <c r="I23" s="12">
        <v>0</v>
      </c>
    </row>
    <row r="24" spans="1:9" ht="20.25" customHeight="1" x14ac:dyDescent="0.2">
      <c r="A24" s="9" t="s">
        <v>13</v>
      </c>
      <c r="B24" s="8">
        <v>100053</v>
      </c>
      <c r="C24" s="12">
        <v>66.34</v>
      </c>
      <c r="D24" s="12">
        <v>0</v>
      </c>
      <c r="E24" s="12">
        <v>0</v>
      </c>
      <c r="F24" s="12">
        <v>0.04</v>
      </c>
      <c r="G24" s="12">
        <v>4.3899999999999997</v>
      </c>
      <c r="H24" s="12">
        <v>2.5</v>
      </c>
      <c r="I24" s="12">
        <v>1.07</v>
      </c>
    </row>
    <row r="25" spans="1:9" ht="20.25" customHeight="1" x14ac:dyDescent="0.2">
      <c r="A25" s="9" t="s">
        <v>11</v>
      </c>
      <c r="B25" s="8">
        <v>52528</v>
      </c>
      <c r="C25" s="12">
        <v>39.15</v>
      </c>
      <c r="D25" s="12">
        <v>0.12</v>
      </c>
      <c r="E25" s="12">
        <v>0</v>
      </c>
      <c r="F25" s="12">
        <v>4.21</v>
      </c>
      <c r="G25" s="12">
        <v>3.24</v>
      </c>
      <c r="H25" s="12">
        <v>0</v>
      </c>
      <c r="I25" s="12">
        <v>0.68</v>
      </c>
    </row>
    <row r="26" spans="1:9" ht="20.25" customHeight="1" x14ac:dyDescent="0.2">
      <c r="A26" s="9" t="s">
        <v>10</v>
      </c>
      <c r="B26" s="8">
        <v>78882</v>
      </c>
      <c r="C26" s="12">
        <v>35.229999999999997</v>
      </c>
      <c r="D26" s="12">
        <v>54.59</v>
      </c>
      <c r="E26" s="12">
        <v>0</v>
      </c>
      <c r="F26" s="12">
        <v>5.07</v>
      </c>
      <c r="G26" s="12">
        <v>1.59</v>
      </c>
      <c r="H26" s="12">
        <v>0</v>
      </c>
      <c r="I26" s="12">
        <v>3.51</v>
      </c>
    </row>
    <row r="27" spans="1:9" ht="20.25" customHeight="1" x14ac:dyDescent="0.2">
      <c r="A27" s="9" t="s">
        <v>30</v>
      </c>
      <c r="B27" s="8">
        <v>40340</v>
      </c>
      <c r="C27" s="12">
        <v>0</v>
      </c>
      <c r="D27" s="12">
        <v>7.49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</row>
    <row r="28" spans="1:9" ht="20.25" customHeight="1" x14ac:dyDescent="0.2">
      <c r="A28" s="9" t="s">
        <v>14</v>
      </c>
      <c r="B28" s="8">
        <v>87046</v>
      </c>
      <c r="C28" s="12">
        <v>2.88</v>
      </c>
      <c r="D28" s="12">
        <v>0</v>
      </c>
      <c r="E28" s="12">
        <v>0</v>
      </c>
      <c r="F28" s="12">
        <v>0.11</v>
      </c>
      <c r="G28" s="12">
        <v>13.14</v>
      </c>
      <c r="H28" s="12">
        <v>0</v>
      </c>
      <c r="I28" s="12">
        <v>8.66</v>
      </c>
    </row>
    <row r="29" spans="1:9" ht="20.25" customHeight="1" x14ac:dyDescent="0.2">
      <c r="A29" s="9" t="s">
        <v>29</v>
      </c>
      <c r="B29" s="8">
        <v>96528</v>
      </c>
      <c r="C29" s="12">
        <v>3.75</v>
      </c>
      <c r="D29" s="12">
        <v>37.61</v>
      </c>
      <c r="E29" s="12">
        <v>0</v>
      </c>
      <c r="F29" s="12">
        <v>8.3699999999999992</v>
      </c>
      <c r="G29" s="12">
        <v>14.61</v>
      </c>
      <c r="H29" s="12">
        <v>16.78</v>
      </c>
      <c r="I29" s="12">
        <v>6.86</v>
      </c>
    </row>
    <row r="30" spans="1:9" ht="20.25" customHeight="1" x14ac:dyDescent="0.2">
      <c r="A30" s="9" t="s">
        <v>23</v>
      </c>
      <c r="B30" s="8">
        <v>28443</v>
      </c>
      <c r="C30" s="12">
        <v>0</v>
      </c>
      <c r="D30" s="12">
        <v>6.08</v>
      </c>
      <c r="E30" s="12">
        <v>0</v>
      </c>
      <c r="F30" s="12">
        <v>20.64</v>
      </c>
      <c r="G30" s="12">
        <v>0</v>
      </c>
      <c r="H30" s="12">
        <v>0</v>
      </c>
      <c r="I30" s="12">
        <v>0</v>
      </c>
    </row>
    <row r="31" spans="1:9" ht="20.25" customHeight="1" x14ac:dyDescent="0.2">
      <c r="A31" s="9" t="s">
        <v>39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</row>
    <row r="32" spans="1:9" x14ac:dyDescent="0.2">
      <c r="G32" s="91" t="s">
        <v>45</v>
      </c>
      <c r="H32" s="91"/>
      <c r="I32" s="91"/>
    </row>
  </sheetData>
  <mergeCells count="11">
    <mergeCell ref="G32:I32"/>
    <mergeCell ref="A2:I2"/>
    <mergeCell ref="B3:I3"/>
    <mergeCell ref="B4:B5"/>
    <mergeCell ref="C4:D4"/>
    <mergeCell ref="E4:E5"/>
    <mergeCell ref="F4:F5"/>
    <mergeCell ref="G4:G5"/>
    <mergeCell ref="H4:H5"/>
    <mergeCell ref="I4:I5"/>
    <mergeCell ref="A4:A5"/>
  </mergeCells>
  <pageMargins left="0.70866141732283472" right="0.70866141732283472" top="0.74803149606299213" bottom="0.74803149606299213" header="0.31496062992125984" footer="0.31496062992125984"/>
  <pageSetup paperSize="9" scale="95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Table 38</vt:lpstr>
      <vt:lpstr>Table 39</vt:lpstr>
      <vt:lpstr>Table 40</vt:lpstr>
      <vt:lpstr>Table 36(2012-13)</vt:lpstr>
      <vt:lpstr>'Table 36(2012-13)'!Print_Area</vt:lpstr>
      <vt:lpstr>'Table 38'!Print_Area</vt:lpstr>
      <vt:lpstr>'Table 39'!Print_Area</vt:lpstr>
      <vt:lpstr>'Table 40'!Print_Area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Unicef</dc:creator>
  <cp:lastModifiedBy>Saqib</cp:lastModifiedBy>
  <cp:lastPrinted>2021-08-06T05:15:51Z</cp:lastPrinted>
  <dcterms:created xsi:type="dcterms:W3CDTF">2002-07-23T04:35:29Z</dcterms:created>
  <dcterms:modified xsi:type="dcterms:W3CDTF">2021-08-06T05:18:29Z</dcterms:modified>
</cp:coreProperties>
</file>